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628" activeTab="2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<sst xmlns="http://schemas.openxmlformats.org/spreadsheetml/2006/main" count="544" uniqueCount="176">
  <si>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</si>
  <si>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</si>
  <si>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</si>
  <si>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</si>
  <si>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</si>
  <si>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</si>
  <si>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</si>
  <si>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</si>
  <si>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</si>
  <si>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</si>
  <si>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</si>
  <si>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</si>
  <si>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</si>
  <si>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</si>
  <si>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</si>
  <si>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</si>
  <si>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</si>
  <si>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</si>
  <si>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</si>
  <si>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</si>
  <si>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</si>
  <si>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</si>
  <si>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</si>
  <si>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</si>
  <si>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</si>
  <si>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</si>
  <si>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</si>
  <si>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</si>
  <si>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</si>
  <si>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</si>
  <si>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</si>
  <si>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</si>
  <si>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</si>
  <si>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</si>
  <si>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</si>
  <si>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</si>
  <si>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</si>
  <si>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</si>
  <si>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</si>
  <si>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</si>
  <si>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</si>
  <si>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</si>
  <si>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</si>
  <si>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</si>
  <si>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</si>
  <si>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</si>
  <si>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</si>
  <si>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</si>
  <si>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</si>
  <si>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</si>
  <si>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</si>
  <si>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</si>
  <si>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</si>
  <si>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</si>
  <si>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</si>
  <si>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</si>
  <si>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</si>
  <si>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</si>
  <si>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</si>
  <si>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</si>
  <si>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</si>
  <si>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</si>
  <si>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</si>
  <si>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</si>
  <si>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</si>
  <si>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</si>
  <si>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</si>
  <si>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</si>
  <si>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</si>
  <si>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</si>
  <si>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</si>
  <si>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</si>
  <si>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</si>
  <si>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</si>
  <si>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</si>
  <si>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</si>
  <si>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</si>
  <si>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</si>
  <si>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</si>
  <si>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</si>
  <si>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</si>
  <si>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</si>
  <si>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</si>
  <si>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</si>
  <si>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</si>
  <si>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</si>
  <si>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</si>
  <si>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</si>
  <si>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</si>
  <si>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</si>
  <si>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</si>
  <si>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</si>
  <si>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</si>
  <si>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</si>
  <si>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</si>
  <si>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</si>
  <si>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</si>
  <si>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</si>
  <si>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</si>
  <si>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</si>
  <si>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</si>
  <si>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</si>
  <si>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</si>
  <si>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</si>
  <si>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</si>
  <si>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</si>
  <si>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</si>
  <si>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</si>
  <si>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</si>
  <si>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</si>
  <si>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</si>
  <si>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</si>
  <si>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</si>
  <si>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</si>
  <si>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</si>
  <si>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</si>
  <si>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</si>
  <si>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</si>
  <si>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</si>
  <si>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</si>
  <si>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</si>
  <si>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</si>
  <si>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</si>
  <si>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</si>
  <si>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</si>
  <si>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</si>
  <si>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</si>
  <si>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</si>
  <si>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</si>
  <si>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</si>
  <si>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</si>
  <si>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</si>
  <si>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</si>
  <si>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</si>
  <si>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</si>
  <si>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</si>
  <si>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</si>
  <si>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</si>
  <si>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</si>
  <si>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</si>
  <si>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</si>
  <si>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</si>
  <si>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</si>
  <si>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</si>
  <si>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</si>
  <si>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</si>
  <si>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</si>
  <si>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</si>
  <si>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</si>
  <si>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</si>
  <si>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</si>
  <si>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</si>
  <si>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</si>
  <si>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</si>
  <si>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</si>
  <si>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</si>
  <si>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</si>
  <si>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</si>
  <si>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01.01.2023. ДО 31.12.2023. ГОДИНЕ</t>
  </si>
  <si>
    <t>ИЗВЕШТАЈ О НЕРЕШЕНИМ СТАРИМ ПРЕДМЕТИМА НА ДАН 31.12.2023. ГОДИНЕ  - ПРЕМА ДАТУМУ ИНИЦИЈАЛНОГ АКТА</t>
  </si>
  <si>
    <t>УКУПНО У РАДУ (укупно нерешено на почетку + укупно примљено) 01.01-31.12.2023.</t>
  </si>
  <si>
    <t>УКУПНО НЕРЕШЕНИХ  СТАРИХ ПРЕДМЕТА на дан 31.12.2023.</t>
  </si>
  <si>
    <t>ИЗВЕШТАЈ О БРОЈУ НЕРЕШЕНИХ ПРЕДМЕТА ЗА ПЕРИОД ОД 01.01.2023. ДО 31.12.2023. - ПРЕМА ДАТУМУ ПРИЈЕМА</t>
  </si>
  <si>
    <t>ИЗВЕШТАЈ О БРОЈУ РЕШЕНИХ ПРЕДМЕТА ЗА ПЕРИОД ОД 01.01.2023. ДО 31.12.2023. - ПРЕМА ДАТУМУ ПРИЈЕМА</t>
  </si>
  <si>
    <t>Застарелост на дан 31.12.2023.</t>
  </si>
  <si>
    <t>ИЗВЕШТАЈ О ПРЕДМЕТИМА СА ЕЛЕМЕНТИМА НАСИЉА У ПОРОДИЦИ ЗА ПЕРИОД ОД 01.01.2023. ДО 31.12.2023.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</si>
  <si>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</si>
  <si>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</si>
  <si>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</si>
  <si>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</si>
  <si>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</si>
  <si>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</si>
  <si>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</si>
  <si>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</si>
  <si>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</si>
  <si>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Нада Пандуров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</si>
</sst>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6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9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1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Font="1" applyFill="1" applyBorder="1" applyAlignment="1" applyProtection="1">
      <alignment horizontal="left" vertical="center"/>
      <protection/>
    </xf>
    <xf numFmtId="3" fontId="59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Border="1" applyAlignment="1" applyProtection="1">
      <alignment horizontal="right" vertical="center"/>
      <protection locked="0"/>
    </xf>
    <xf numFmtId="3" fontId="63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Fill="1" applyBorder="1" applyAlignment="1" applyProtection="1">
      <alignment horizontal="right" vertical="center"/>
      <protection locked="0"/>
    </xf>
    <xf numFmtId="3" fontId="60" fillId="34" borderId="12" xfId="0" applyNumberFormat="1" applyFont="1" applyFill="1" applyBorder="1" applyAlignment="1" applyProtection="1">
      <alignment horizontal="right" vertical="center" wrapText="1"/>
      <protection/>
    </xf>
    <xf numFmtId="3" fontId="60" fillId="35" borderId="12" xfId="0" applyNumberFormat="1" applyFont="1" applyFill="1" applyBorder="1" applyAlignment="1" applyProtection="1">
      <alignment horizontal="right" vertical="center" wrapText="1"/>
      <protection/>
    </xf>
    <xf numFmtId="3" fontId="60" fillId="0" borderId="12" xfId="0" applyNumberFormat="1" applyFont="1" applyBorder="1" applyAlignment="1" applyProtection="1">
      <alignment horizontal="right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58" applyFont="1" applyBorder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0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3" fontId="21" fillId="40" borderId="12" xfId="0" applyNumberFormat="1" applyFont="1" applyFill="1" applyBorder="1" applyAlignment="1" applyProtection="1">
      <alignment horizontal="right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 wrapText="1"/>
      <protection/>
    </xf>
    <xf numFmtId="3" fontId="5" fillId="5" borderId="12" xfId="0" applyNumberFormat="1" applyFont="1" applyFill="1" applyBorder="1" applyAlignment="1" applyProtection="1">
      <alignment horizontal="right" vertical="center"/>
      <protection/>
    </xf>
    <xf numFmtId="3" fontId="11" fillId="5" borderId="12" xfId="0" applyNumberFormat="1" applyFont="1" applyFill="1" applyBorder="1" applyAlignment="1" applyProtection="1">
      <alignment horizontal="right" vertical="center" wrapText="1"/>
      <protection/>
    </xf>
    <xf numFmtId="3" fontId="11" fillId="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37" borderId="1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left" vertical="center" wrapText="1"/>
      <protection/>
    </xf>
    <xf numFmtId="0" fontId="2" fillId="37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0" fillId="0" borderId="22" xfId="0" applyFont="1" applyBorder="1" applyAlignment="1" applyProtection="1">
      <alignment horizontal="left" vertical="center"/>
      <protection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 applyProtection="1">
      <alignment horizontal="center" vertical="center" textRotation="90" wrapText="1"/>
      <protection/>
    </xf>
    <xf numFmtId="0" fontId="2" fillId="38" borderId="14" xfId="0" applyFont="1" applyFill="1" applyBorder="1" applyAlignment="1" applyProtection="1">
      <alignment horizontal="center" vertical="center" textRotation="90" wrapText="1"/>
      <protection/>
    </xf>
    <xf numFmtId="0" fontId="2" fillId="38" borderId="25" xfId="0" applyFont="1" applyFill="1" applyBorder="1" applyAlignment="1" applyProtection="1">
      <alignment horizontal="center" vertical="center" textRotation="90" wrapText="1"/>
      <protection/>
    </xf>
    <xf numFmtId="0" fontId="17" fillId="16" borderId="22" xfId="0" applyNumberFormat="1" applyFont="1" applyFill="1" applyBorder="1" applyAlignment="1" applyProtection="1">
      <alignment horizontal="left" vertical="center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0" fillId="0" borderId="12" xfId="58" applyFont="1" applyBorder="1" applyAlignment="1" applyProtection="1">
      <alignment horizontal="center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0" fontId="59" fillId="36" borderId="12" xfId="58" applyFont="1" applyFill="1" applyBorder="1" applyAlignment="1" applyProtection="1">
      <alignment horizontal="center"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59" fillId="36" borderId="12" xfId="58" applyFont="1" applyFill="1" applyBorder="1" applyAlignment="1" applyProtection="1">
      <alignment horizontal="center" vertical="center" textRotation="90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5" fillId="0" borderId="12" xfId="58" applyFont="1" applyBorder="1" applyAlignment="1" applyProtection="1">
      <alignment horizontal="center" vertical="center"/>
      <protection/>
    </xf>
    <xf numFmtId="0" fontId="64" fillId="36" borderId="12" xfId="58" applyFont="1" applyFill="1" applyBorder="1" applyAlignment="1" applyProtection="1">
      <alignment horizontal="left" vertical="center"/>
      <protection/>
    </xf>
    <xf numFmtId="0" fontId="66" fillId="0" borderId="12" xfId="58" applyFont="1" applyBorder="1" applyAlignment="1" applyProtection="1">
      <alignment horizontal="left" vertical="center" wrapText="1"/>
      <protection/>
    </xf>
    <xf numFmtId="0" fontId="67" fillId="0" borderId="10" xfId="58" applyFont="1" applyBorder="1" applyAlignment="1" applyProtection="1">
      <alignment horizontal="center" vertical="center"/>
      <protection/>
    </xf>
    <xf numFmtId="0" fontId="65" fillId="0" borderId="10" xfId="58" applyFont="1" applyBorder="1" applyAlignment="1" applyProtection="1">
      <alignment horizontal="center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4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25" xfId="0" applyNumberFormat="1" applyFont="1" applyFill="1" applyBorder="1" applyAlignment="1" applyProtection="1">
      <alignment horizontal="center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9" xfId="0" applyNumberFormat="1" applyFont="1" applyFill="1" applyBorder="1" applyAlignment="1" applyProtection="1">
      <alignment horizontal="left" vertical="center" wrapText="1"/>
      <protection/>
    </xf>
    <xf numFmtId="0" fontId="13" fillId="37" borderId="20" xfId="0" applyNumberFormat="1" applyFont="1" applyFill="1" applyBorder="1" applyAlignment="1" applyProtection="1">
      <alignment horizontal="left" vertical="center" wrapText="1"/>
      <protection/>
    </xf>
    <xf numFmtId="0" fontId="13" fillId="37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  <xf numFmtId="0" fontId="23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3" fillId="36" borderId="18" xfId="0" applyNumberFormat="1" applyFont="1" applyFill="1" applyBorder="1" applyAlignment="1" applyProtection="1">
      <alignment horizontal="left" vertical="center" wrapText="1"/>
      <protection/>
    </xf>
    <xf numFmtId="0" fontId="23" fillId="36" borderId="19" xfId="0" applyNumberFormat="1" applyFont="1" applyFill="1" applyBorder="1" applyAlignment="1" applyProtection="1">
      <alignment horizontal="left" vertical="center" wrapText="1"/>
      <protection/>
    </xf>
    <xf numFmtId="0" fontId="23" fillId="36" borderId="20" xfId="0" applyNumberFormat="1" applyFont="1" applyFill="1" applyBorder="1" applyAlignment="1" applyProtection="1">
      <alignment horizontal="left" vertical="center" wrapText="1"/>
      <protection/>
    </xf>
    <xf numFmtId="0" fontId="23" fillId="36" borderId="21" xfId="0" applyNumberFormat="1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5" fillId="0" borderId="0" xfId="58" applyFont="1" applyBorder="1" applyAlignment="1" applyProtection="1">
      <alignment horizontal="center" vertical="center" wrapText="1"/>
      <protection/>
    </xf>
    <xf numFmtId="0" fontId="65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C14" sqref="A14:IV14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25" t="s">
        <v>104</v>
      </c>
      <c r="B1" s="125"/>
      <c r="C1" s="125"/>
      <c r="D1" s="125"/>
      <c r="E1" s="125"/>
      <c r="F1" s="125"/>
      <c r="G1" s="6"/>
      <c r="AA1" s="2">
        <f>""</f>
      </c>
    </row>
    <row r="2" spans="1:8" ht="18" thickBot="1">
      <c r="A2" s="130" t="s">
        <v>46</v>
      </c>
      <c r="B2" s="131"/>
      <c r="C2" s="132"/>
      <c r="D2" s="132"/>
      <c r="E2" s="132"/>
      <c r="F2" s="132"/>
      <c r="G2" s="132"/>
      <c r="H2" s="133"/>
    </row>
    <row r="3" spans="1:25" ht="50.25" customHeight="1">
      <c r="A3" s="142" t="s">
        <v>158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7"/>
      <c r="W3" s="7"/>
      <c r="X3" s="7"/>
      <c r="Y3" s="7"/>
    </row>
    <row r="4" spans="1:35" ht="23.25" customHeight="1">
      <c r="A4" s="134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26" t="s">
        <v>5</v>
      </c>
      <c r="B5" s="126" t="s">
        <v>30</v>
      </c>
      <c r="C5" s="126"/>
      <c r="D5" s="126" t="s">
        <v>9</v>
      </c>
      <c r="E5" s="126" t="s">
        <v>27</v>
      </c>
      <c r="F5" s="126"/>
      <c r="G5" s="128"/>
      <c r="H5" s="126" t="s">
        <v>29</v>
      </c>
      <c r="I5" s="128"/>
      <c r="J5" s="126" t="s">
        <v>1</v>
      </c>
      <c r="K5" s="137" t="s">
        <v>24</v>
      </c>
      <c r="L5" s="126" t="s">
        <v>20</v>
      </c>
      <c r="M5" s="128"/>
      <c r="N5" s="128"/>
      <c r="O5" s="128"/>
      <c r="P5" s="128"/>
      <c r="Q5" s="128"/>
      <c r="R5" s="126" t="s">
        <v>0</v>
      </c>
      <c r="S5" s="126" t="s">
        <v>22</v>
      </c>
      <c r="T5" s="126"/>
      <c r="U5" s="128"/>
      <c r="V5" s="126" t="s">
        <v>19</v>
      </c>
      <c r="W5" s="128"/>
      <c r="X5" s="126" t="s">
        <v>17</v>
      </c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59"/>
      <c r="AK5" s="59"/>
      <c r="AL5" s="59"/>
      <c r="AM5" s="59"/>
      <c r="AN5" s="60"/>
    </row>
    <row r="6" spans="1:40" ht="44.25" customHeight="1">
      <c r="A6" s="127"/>
      <c r="B6" s="126" t="s">
        <v>88</v>
      </c>
      <c r="C6" s="126" t="s">
        <v>87</v>
      </c>
      <c r="D6" s="128"/>
      <c r="E6" s="126" t="s">
        <v>25</v>
      </c>
      <c r="F6" s="126" t="s">
        <v>97</v>
      </c>
      <c r="G6" s="126" t="s">
        <v>98</v>
      </c>
      <c r="H6" s="126" t="s">
        <v>25</v>
      </c>
      <c r="I6" s="126" t="s">
        <v>26</v>
      </c>
      <c r="J6" s="129"/>
      <c r="K6" s="138"/>
      <c r="L6" s="126" t="s">
        <v>7</v>
      </c>
      <c r="M6" s="126" t="s">
        <v>31</v>
      </c>
      <c r="N6" s="126" t="s">
        <v>13</v>
      </c>
      <c r="O6" s="126" t="s">
        <v>10</v>
      </c>
      <c r="P6" s="126" t="s">
        <v>97</v>
      </c>
      <c r="Q6" s="126" t="s">
        <v>98</v>
      </c>
      <c r="R6" s="128"/>
      <c r="S6" s="126" t="s">
        <v>28</v>
      </c>
      <c r="T6" s="126" t="s">
        <v>97</v>
      </c>
      <c r="U6" s="137" t="s">
        <v>98</v>
      </c>
      <c r="V6" s="126" t="s">
        <v>25</v>
      </c>
      <c r="W6" s="126" t="s">
        <v>99</v>
      </c>
      <c r="X6" s="126" t="s">
        <v>12</v>
      </c>
      <c r="Y6" s="126" t="s">
        <v>3</v>
      </c>
      <c r="Z6" s="128"/>
      <c r="AA6" s="126" t="s">
        <v>8</v>
      </c>
      <c r="AB6" s="128"/>
      <c r="AC6" s="126" t="s">
        <v>6</v>
      </c>
      <c r="AD6" s="128"/>
      <c r="AE6" s="126" t="s">
        <v>21</v>
      </c>
      <c r="AF6" s="128"/>
      <c r="AG6" s="126" t="s">
        <v>16</v>
      </c>
      <c r="AH6" s="126" t="s">
        <v>2</v>
      </c>
      <c r="AI6" s="61" t="s">
        <v>11</v>
      </c>
      <c r="AJ6" s="136" t="s">
        <v>15</v>
      </c>
      <c r="AK6" s="126" t="s">
        <v>14</v>
      </c>
      <c r="AL6" s="126" t="s">
        <v>23</v>
      </c>
      <c r="AM6" s="126" t="s">
        <v>100</v>
      </c>
      <c r="AN6" s="126" t="s">
        <v>101</v>
      </c>
    </row>
    <row r="7" spans="1:40" ht="59.25" customHeight="1">
      <c r="A7" s="127"/>
      <c r="B7" s="126"/>
      <c r="C7" s="126"/>
      <c r="D7" s="129"/>
      <c r="E7" s="129"/>
      <c r="F7" s="129"/>
      <c r="G7" s="126"/>
      <c r="H7" s="129"/>
      <c r="I7" s="129"/>
      <c r="J7" s="129"/>
      <c r="K7" s="139"/>
      <c r="L7" s="129"/>
      <c r="M7" s="129"/>
      <c r="N7" s="129"/>
      <c r="O7" s="129"/>
      <c r="P7" s="129"/>
      <c r="Q7" s="126"/>
      <c r="R7" s="129"/>
      <c r="S7" s="129"/>
      <c r="T7" s="129"/>
      <c r="U7" s="137"/>
      <c r="V7" s="129"/>
      <c r="W7" s="129"/>
      <c r="X7" s="128"/>
      <c r="Y7" s="61" t="s">
        <v>18</v>
      </c>
      <c r="Z7" s="61" t="s">
        <v>4</v>
      </c>
      <c r="AA7" s="61" t="s">
        <v>18</v>
      </c>
      <c r="AB7" s="61" t="s">
        <v>4</v>
      </c>
      <c r="AC7" s="61" t="s">
        <v>18</v>
      </c>
      <c r="AD7" s="61" t="s">
        <v>4</v>
      </c>
      <c r="AE7" s="61" t="s">
        <v>18</v>
      </c>
      <c r="AF7" s="61" t="s">
        <v>4</v>
      </c>
      <c r="AG7" s="129"/>
      <c r="AH7" s="128"/>
      <c r="AI7" s="61" t="s">
        <v>4</v>
      </c>
      <c r="AJ7" s="127"/>
      <c r="AK7" s="127"/>
      <c r="AL7" s="127"/>
      <c r="AM7" s="127"/>
      <c r="AN7" s="127"/>
    </row>
    <row r="8" spans="1:40" ht="24.75" customHeight="1">
      <c r="A8" s="120">
        <v>1</v>
      </c>
      <c r="B8" s="115" t="s">
        <v>77</v>
      </c>
      <c r="C8" s="91" t="s">
        <v>75</v>
      </c>
      <c r="D8" s="62">
        <v>3</v>
      </c>
      <c r="E8" s="62">
        <v>100</v>
      </c>
      <c r="F8" s="62"/>
      <c r="G8" s="62"/>
      <c r="H8" s="62">
        <v>191</v>
      </c>
      <c r="I8" s="62">
        <v>190</v>
      </c>
      <c r="J8" s="63">
        <f aca="true" t="shared" si="0" ref="J8:J48">IF((D8=0),"",((H8/D8)/11))</f>
        <v>5.787878787878788</v>
      </c>
      <c r="K8" s="64">
        <f>E8+H8</f>
        <v>291</v>
      </c>
      <c r="L8" s="62">
        <v>123</v>
      </c>
      <c r="M8" s="62">
        <v>19</v>
      </c>
      <c r="N8" s="64">
        <f>L8+M8</f>
        <v>142</v>
      </c>
      <c r="O8" s="62"/>
      <c r="P8" s="62"/>
      <c r="Q8" s="62"/>
      <c r="R8" s="64">
        <f aca="true" t="shared" si="1" ref="R8:R48">IF((D8=0),"",((N8/D8)/11))</f>
        <v>4.303030303030304</v>
      </c>
      <c r="S8" s="62">
        <v>149</v>
      </c>
      <c r="T8" s="62"/>
      <c r="U8" s="62"/>
      <c r="V8" s="63">
        <f>IF((D8=0),"",(S8/D8))</f>
        <v>49.666666666666664</v>
      </c>
      <c r="W8" s="63">
        <f>IF((D8=0),"",(T8/D8))</f>
        <v>0</v>
      </c>
      <c r="X8" s="65">
        <f>Y8+AA8+AC8+AE8</f>
        <v>13</v>
      </c>
      <c r="Y8" s="62">
        <v>8</v>
      </c>
      <c r="Z8" s="63">
        <f>IF((X8=0),"",((Y8/X8)*100))</f>
        <v>61.53846153846154</v>
      </c>
      <c r="AA8" s="62">
        <v>4</v>
      </c>
      <c r="AB8" s="63">
        <f>IF((X8=0),"",((AA8/X8)*100))</f>
        <v>30.76923076923077</v>
      </c>
      <c r="AC8" s="62">
        <v>1</v>
      </c>
      <c r="AD8" s="63">
        <f>IF((X8=0),"",((AC8/X8)*100))</f>
        <v>7.6923076923076925</v>
      </c>
      <c r="AE8" s="62"/>
      <c r="AF8" s="63">
        <f>IF((X8=0),"",((AE8/X8)*100))</f>
        <v>0</v>
      </c>
      <c r="AG8" s="63">
        <f>IF((H8=0),"",((N8/H8)*100))</f>
        <v>74.3455497382199</v>
      </c>
      <c r="AH8" s="63">
        <f>IF((K8=0),"",((N8/K8)*100))</f>
        <v>48.797250859106526</v>
      </c>
      <c r="AI8" s="63">
        <f>IF((N8=0),"",((((N8-AA8)-AC8)/N8)*100))</f>
        <v>96.47887323943662</v>
      </c>
      <c r="AJ8" s="66">
        <f>IF((H8=0),"",((S8*12)/H8))</f>
        <v>9.361256544502618</v>
      </c>
      <c r="AK8" s="66">
        <f>IF((L8=0),"",((L8/N8)*100))</f>
        <v>86.61971830985915</v>
      </c>
      <c r="AL8" s="66">
        <f>IF((M8=0),"",((M8/N8)*100))</f>
        <v>13.380281690140844</v>
      </c>
      <c r="AM8" s="66">
        <f>IF((N8=0),"",((Q8/N8)*100))</f>
        <v>0</v>
      </c>
      <c r="AN8" s="64">
        <f aca="true" t="shared" si="2" ref="AN8:AN48">IF((D8=0),"",((K8/D8/11)))</f>
        <v>8.818181818181818</v>
      </c>
    </row>
    <row r="9" spans="1:40" ht="24.75" customHeight="1">
      <c r="A9" s="121"/>
      <c r="B9" s="116"/>
      <c r="C9" s="91" t="s">
        <v>76</v>
      </c>
      <c r="D9" s="62">
        <v>3</v>
      </c>
      <c r="E9" s="62">
        <v>20</v>
      </c>
      <c r="F9" s="62"/>
      <c r="G9" s="62"/>
      <c r="H9" s="62">
        <v>34</v>
      </c>
      <c r="I9" s="62">
        <v>34</v>
      </c>
      <c r="J9" s="63">
        <f t="shared" si="0"/>
        <v>1.0303030303030303</v>
      </c>
      <c r="K9" s="64">
        <f aca="true" t="shared" si="3" ref="K9:K27">E9+H9</f>
        <v>54</v>
      </c>
      <c r="L9" s="62">
        <v>22</v>
      </c>
      <c r="M9" s="62">
        <v>4</v>
      </c>
      <c r="N9" s="64">
        <f aca="true" t="shared" si="4" ref="N9:N27">L9+M9</f>
        <v>26</v>
      </c>
      <c r="O9" s="62"/>
      <c r="P9" s="62"/>
      <c r="Q9" s="62"/>
      <c r="R9" s="64">
        <f t="shared" si="1"/>
        <v>0.7878787878787878</v>
      </c>
      <c r="S9" s="62">
        <v>28</v>
      </c>
      <c r="T9" s="62"/>
      <c r="U9" s="62"/>
      <c r="V9" s="63">
        <f aca="true" t="shared" si="5" ref="V9:V27">IF((D9=0),"",(S9/D9))</f>
        <v>9.333333333333334</v>
      </c>
      <c r="W9" s="63">
        <f aca="true" t="shared" si="6" ref="W9:W27">IF((D9=0),"",(T9/D9))</f>
        <v>0</v>
      </c>
      <c r="X9" s="65">
        <f aca="true" t="shared" si="7" ref="X9:X46">Y9+AA9+AC9+AE9</f>
        <v>0</v>
      </c>
      <c r="Y9" s="62"/>
      <c r="Z9" s="63">
        <f aca="true" t="shared" si="8" ref="Z9:Z27">IF((X9=0),"",((Y9/X9)*100))</f>
      </c>
      <c r="AA9" s="62"/>
      <c r="AB9" s="63">
        <f aca="true" t="shared" si="9" ref="AB9:AB27">IF((X9=0),"",((AA9/X9)*100))</f>
      </c>
      <c r="AC9" s="62"/>
      <c r="AD9" s="63">
        <f aca="true" t="shared" si="10" ref="AD9:AD27">IF((X9=0),"",((AC9/X9)*100))</f>
      </c>
      <c r="AE9" s="62"/>
      <c r="AF9" s="63">
        <f aca="true" t="shared" si="11" ref="AF9:AF27">IF((X9=0),"",((AE9/X9)*100))</f>
      </c>
      <c r="AG9" s="63">
        <f aca="true" t="shared" si="12" ref="AG9:AG27">IF((H9=0),"",((N9/H9)*100))</f>
        <v>76.47058823529412</v>
      </c>
      <c r="AH9" s="63">
        <f aca="true" t="shared" si="13" ref="AH9:AH27">IF((K9=0),"",((N9/K9)*100))</f>
        <v>48.148148148148145</v>
      </c>
      <c r="AI9" s="63">
        <f aca="true" t="shared" si="14" ref="AI9:AI27">IF((N9=0),"",((((N9-AA9)-AC9)/N9)*100))</f>
        <v>100</v>
      </c>
      <c r="AJ9" s="66">
        <f aca="true" t="shared" si="15" ref="AJ9:AJ48">IF((H9=0),"",((S9*12)/H9))</f>
        <v>9.882352941176471</v>
      </c>
      <c r="AK9" s="66">
        <f aca="true" t="shared" si="16" ref="AK9:AK27">IF((L9=0),"",((L9/N9)*100))</f>
        <v>84.61538461538461</v>
      </c>
      <c r="AL9" s="66">
        <f aca="true" t="shared" si="17" ref="AL9:AL27">IF((M9=0),"",((M9/N9)*100))</f>
        <v>15.384615384615385</v>
      </c>
      <c r="AM9" s="66">
        <f aca="true" t="shared" si="18" ref="AM9:AM27">IF((N9=0),"",((Q9/N9)*100))</f>
        <v>0</v>
      </c>
      <c r="AN9" s="64">
        <f t="shared" si="2"/>
        <v>1.6363636363636365</v>
      </c>
    </row>
    <row r="10" spans="1:40" ht="24.75" customHeight="1">
      <c r="A10" s="120">
        <v>2</v>
      </c>
      <c r="B10" s="115" t="s">
        <v>78</v>
      </c>
      <c r="C10" s="91" t="s">
        <v>75</v>
      </c>
      <c r="D10" s="62">
        <v>3</v>
      </c>
      <c r="E10" s="62">
        <v>956</v>
      </c>
      <c r="F10" s="62"/>
      <c r="G10" s="62"/>
      <c r="H10" s="62">
        <v>1833</v>
      </c>
      <c r="I10" s="62">
        <v>1828</v>
      </c>
      <c r="J10" s="63">
        <f t="shared" si="0"/>
        <v>55.54545454545455</v>
      </c>
      <c r="K10" s="64">
        <f t="shared" si="3"/>
        <v>2789</v>
      </c>
      <c r="L10" s="62">
        <v>1500</v>
      </c>
      <c r="M10" s="62">
        <v>192</v>
      </c>
      <c r="N10" s="64">
        <f t="shared" si="4"/>
        <v>1692</v>
      </c>
      <c r="O10" s="62"/>
      <c r="P10" s="62"/>
      <c r="Q10" s="62"/>
      <c r="R10" s="64">
        <f t="shared" si="1"/>
        <v>51.27272727272727</v>
      </c>
      <c r="S10" s="62">
        <v>1097</v>
      </c>
      <c r="T10" s="62"/>
      <c r="U10" s="62"/>
      <c r="V10" s="63">
        <f t="shared" si="5"/>
        <v>365.6666666666667</v>
      </c>
      <c r="W10" s="63">
        <f t="shared" si="6"/>
        <v>0</v>
      </c>
      <c r="X10" s="65">
        <f t="shared" si="7"/>
        <v>48</v>
      </c>
      <c r="Y10" s="62">
        <v>37</v>
      </c>
      <c r="Z10" s="63">
        <f t="shared" si="8"/>
        <v>77.08333333333334</v>
      </c>
      <c r="AA10" s="62">
        <v>6</v>
      </c>
      <c r="AB10" s="63">
        <f t="shared" si="9"/>
        <v>12.5</v>
      </c>
      <c r="AC10" s="62">
        <v>5</v>
      </c>
      <c r="AD10" s="63">
        <f t="shared" si="10"/>
        <v>10.416666666666668</v>
      </c>
      <c r="AE10" s="62"/>
      <c r="AF10" s="63">
        <f t="shared" si="11"/>
        <v>0</v>
      </c>
      <c r="AG10" s="63">
        <f t="shared" si="12"/>
        <v>92.3076923076923</v>
      </c>
      <c r="AH10" s="63">
        <f t="shared" si="13"/>
        <v>60.66690570096809</v>
      </c>
      <c r="AI10" s="63">
        <f t="shared" si="14"/>
        <v>99.34988179669031</v>
      </c>
      <c r="AJ10" s="66">
        <f t="shared" si="15"/>
        <v>7.181669394435352</v>
      </c>
      <c r="AK10" s="66">
        <f t="shared" si="16"/>
        <v>88.65248226950354</v>
      </c>
      <c r="AL10" s="66">
        <f t="shared" si="17"/>
        <v>11.347517730496454</v>
      </c>
      <c r="AM10" s="66">
        <f t="shared" si="18"/>
        <v>0</v>
      </c>
      <c r="AN10" s="64">
        <f t="shared" si="2"/>
        <v>84.51515151515152</v>
      </c>
    </row>
    <row r="11" spans="1:40" ht="24.75" customHeight="1">
      <c r="A11" s="121"/>
      <c r="B11" s="116"/>
      <c r="C11" s="91" t="s">
        <v>76</v>
      </c>
      <c r="D11" s="62">
        <v>3</v>
      </c>
      <c r="E11" s="62">
        <v>30</v>
      </c>
      <c r="F11" s="62"/>
      <c r="G11" s="62"/>
      <c r="H11" s="62">
        <v>62</v>
      </c>
      <c r="I11" s="62">
        <v>62</v>
      </c>
      <c r="J11" s="63">
        <f t="shared" si="0"/>
        <v>1.878787878787879</v>
      </c>
      <c r="K11" s="64">
        <f t="shared" si="3"/>
        <v>92</v>
      </c>
      <c r="L11" s="62">
        <v>43</v>
      </c>
      <c r="M11" s="62">
        <v>6</v>
      </c>
      <c r="N11" s="64">
        <f t="shared" si="4"/>
        <v>49</v>
      </c>
      <c r="O11" s="62"/>
      <c r="P11" s="62"/>
      <c r="Q11" s="62"/>
      <c r="R11" s="64">
        <f t="shared" si="1"/>
        <v>1.4848484848484846</v>
      </c>
      <c r="S11" s="62">
        <v>43</v>
      </c>
      <c r="T11" s="62"/>
      <c r="U11" s="62"/>
      <c r="V11" s="63">
        <f t="shared" si="5"/>
        <v>14.333333333333334</v>
      </c>
      <c r="W11" s="63">
        <f t="shared" si="6"/>
        <v>0</v>
      </c>
      <c r="X11" s="65">
        <f t="shared" si="7"/>
        <v>2</v>
      </c>
      <c r="Y11" s="62">
        <v>1</v>
      </c>
      <c r="Z11" s="63">
        <f t="shared" si="8"/>
        <v>50</v>
      </c>
      <c r="AA11" s="62">
        <v>1</v>
      </c>
      <c r="AB11" s="63">
        <f t="shared" si="9"/>
        <v>50</v>
      </c>
      <c r="AC11" s="62"/>
      <c r="AD11" s="63">
        <f t="shared" si="10"/>
        <v>0</v>
      </c>
      <c r="AE11" s="62"/>
      <c r="AF11" s="63">
        <f t="shared" si="11"/>
        <v>0</v>
      </c>
      <c r="AG11" s="63">
        <f t="shared" si="12"/>
        <v>79.03225806451613</v>
      </c>
      <c r="AH11" s="63">
        <f t="shared" si="13"/>
        <v>53.2608695652174</v>
      </c>
      <c r="AI11" s="63">
        <f t="shared" si="14"/>
        <v>97.95918367346938</v>
      </c>
      <c r="AJ11" s="66">
        <f t="shared" si="15"/>
        <v>8.32258064516129</v>
      </c>
      <c r="AK11" s="66">
        <f t="shared" si="16"/>
        <v>87.75510204081633</v>
      </c>
      <c r="AL11" s="66">
        <f t="shared" si="17"/>
        <v>12.244897959183673</v>
      </c>
      <c r="AM11" s="66">
        <f t="shared" si="18"/>
        <v>0</v>
      </c>
      <c r="AN11" s="64">
        <f t="shared" si="2"/>
        <v>2.787878787878788</v>
      </c>
    </row>
    <row r="12" spans="1:40" ht="24.75" customHeight="1">
      <c r="A12" s="120">
        <v>3</v>
      </c>
      <c r="B12" s="115" t="s">
        <v>79</v>
      </c>
      <c r="C12" s="91" t="s">
        <v>75</v>
      </c>
      <c r="D12" s="62">
        <v>3</v>
      </c>
      <c r="E12" s="62">
        <v>163</v>
      </c>
      <c r="F12" s="62"/>
      <c r="G12" s="62"/>
      <c r="H12" s="62">
        <v>464</v>
      </c>
      <c r="I12" s="62">
        <v>462</v>
      </c>
      <c r="J12" s="63">
        <f t="shared" si="0"/>
        <v>14.06060606060606</v>
      </c>
      <c r="K12" s="64">
        <f t="shared" si="3"/>
        <v>627</v>
      </c>
      <c r="L12" s="62">
        <v>321</v>
      </c>
      <c r="M12" s="62">
        <v>107</v>
      </c>
      <c r="N12" s="64">
        <f t="shared" si="4"/>
        <v>428</v>
      </c>
      <c r="O12" s="62"/>
      <c r="P12" s="62"/>
      <c r="Q12" s="62"/>
      <c r="R12" s="64">
        <f t="shared" si="1"/>
        <v>12.969696969696969</v>
      </c>
      <c r="S12" s="62">
        <v>199</v>
      </c>
      <c r="T12" s="62"/>
      <c r="U12" s="62"/>
      <c r="V12" s="63">
        <f t="shared" si="5"/>
        <v>66.33333333333333</v>
      </c>
      <c r="W12" s="63">
        <f t="shared" si="6"/>
        <v>0</v>
      </c>
      <c r="X12" s="65">
        <f t="shared" si="7"/>
        <v>7</v>
      </c>
      <c r="Y12" s="62">
        <v>5</v>
      </c>
      <c r="Z12" s="63">
        <f t="shared" si="8"/>
        <v>71.42857142857143</v>
      </c>
      <c r="AA12" s="62"/>
      <c r="AB12" s="63">
        <f t="shared" si="9"/>
        <v>0</v>
      </c>
      <c r="AC12" s="62">
        <v>2</v>
      </c>
      <c r="AD12" s="63">
        <f t="shared" si="10"/>
        <v>28.57142857142857</v>
      </c>
      <c r="AE12" s="62"/>
      <c r="AF12" s="63">
        <f t="shared" si="11"/>
        <v>0</v>
      </c>
      <c r="AG12" s="63">
        <f t="shared" si="12"/>
        <v>92.24137931034483</v>
      </c>
      <c r="AH12" s="63">
        <f t="shared" si="13"/>
        <v>68.2615629984051</v>
      </c>
      <c r="AI12" s="63">
        <f t="shared" si="14"/>
        <v>99.53271028037383</v>
      </c>
      <c r="AJ12" s="66">
        <f t="shared" si="15"/>
        <v>5.146551724137931</v>
      </c>
      <c r="AK12" s="66">
        <f t="shared" si="16"/>
        <v>75</v>
      </c>
      <c r="AL12" s="66">
        <f t="shared" si="17"/>
        <v>25</v>
      </c>
      <c r="AM12" s="66">
        <f t="shared" si="18"/>
        <v>0</v>
      </c>
      <c r="AN12" s="64">
        <f t="shared" si="2"/>
        <v>19</v>
      </c>
    </row>
    <row r="13" spans="1:40" ht="24.75" customHeight="1">
      <c r="A13" s="121"/>
      <c r="B13" s="116"/>
      <c r="C13" s="91" t="s">
        <v>76</v>
      </c>
      <c r="D13" s="62">
        <v>3</v>
      </c>
      <c r="E13" s="62">
        <v>10</v>
      </c>
      <c r="F13" s="62"/>
      <c r="G13" s="62"/>
      <c r="H13" s="62">
        <v>21</v>
      </c>
      <c r="I13" s="62">
        <v>21</v>
      </c>
      <c r="J13" s="63">
        <f t="shared" si="0"/>
        <v>0.6363636363636364</v>
      </c>
      <c r="K13" s="64">
        <f t="shared" si="3"/>
        <v>31</v>
      </c>
      <c r="L13" s="62">
        <v>17</v>
      </c>
      <c r="M13" s="62">
        <v>5</v>
      </c>
      <c r="N13" s="64">
        <f t="shared" si="4"/>
        <v>22</v>
      </c>
      <c r="O13" s="62"/>
      <c r="P13" s="62"/>
      <c r="Q13" s="62"/>
      <c r="R13" s="64">
        <f t="shared" si="1"/>
        <v>0.6666666666666666</v>
      </c>
      <c r="S13" s="62">
        <v>9</v>
      </c>
      <c r="T13" s="62"/>
      <c r="U13" s="62"/>
      <c r="V13" s="63">
        <f t="shared" si="5"/>
        <v>3</v>
      </c>
      <c r="W13" s="63">
        <f t="shared" si="6"/>
        <v>0</v>
      </c>
      <c r="X13" s="65">
        <f t="shared" si="7"/>
        <v>1</v>
      </c>
      <c r="Y13" s="62">
        <v>1</v>
      </c>
      <c r="Z13" s="63">
        <f t="shared" si="8"/>
        <v>100</v>
      </c>
      <c r="AA13" s="62"/>
      <c r="AB13" s="63">
        <f t="shared" si="9"/>
        <v>0</v>
      </c>
      <c r="AC13" s="62"/>
      <c r="AD13" s="63">
        <f t="shared" si="10"/>
        <v>0</v>
      </c>
      <c r="AE13" s="62"/>
      <c r="AF13" s="63">
        <f t="shared" si="11"/>
        <v>0</v>
      </c>
      <c r="AG13" s="63">
        <f t="shared" si="12"/>
        <v>104.76190476190477</v>
      </c>
      <c r="AH13" s="63">
        <f t="shared" si="13"/>
        <v>70.96774193548387</v>
      </c>
      <c r="AI13" s="63">
        <f t="shared" si="14"/>
        <v>100</v>
      </c>
      <c r="AJ13" s="66">
        <f t="shared" si="15"/>
        <v>5.142857142857143</v>
      </c>
      <c r="AK13" s="66">
        <f t="shared" si="16"/>
        <v>77.27272727272727</v>
      </c>
      <c r="AL13" s="66">
        <f t="shared" si="17"/>
        <v>22.727272727272727</v>
      </c>
      <c r="AM13" s="66">
        <f t="shared" si="18"/>
        <v>0</v>
      </c>
      <c r="AN13" s="64">
        <f t="shared" si="2"/>
        <v>0.9393939393939394</v>
      </c>
    </row>
    <row r="14" spans="1:40" ht="24.75" customHeight="1">
      <c r="A14" s="120">
        <v>4</v>
      </c>
      <c r="B14" s="115" t="s">
        <v>80</v>
      </c>
      <c r="C14" s="91" t="s">
        <v>75</v>
      </c>
      <c r="D14" s="62">
        <v>3</v>
      </c>
      <c r="E14" s="62">
        <v>57</v>
      </c>
      <c r="F14" s="62"/>
      <c r="G14" s="62"/>
      <c r="H14" s="62">
        <v>99</v>
      </c>
      <c r="I14" s="62">
        <v>99</v>
      </c>
      <c r="J14" s="63">
        <f t="shared" si="0"/>
        <v>3</v>
      </c>
      <c r="K14" s="64">
        <f t="shared" si="3"/>
        <v>156</v>
      </c>
      <c r="L14" s="62">
        <v>104</v>
      </c>
      <c r="M14" s="62">
        <v>5</v>
      </c>
      <c r="N14" s="64">
        <f t="shared" si="4"/>
        <v>109</v>
      </c>
      <c r="O14" s="62"/>
      <c r="P14" s="62"/>
      <c r="Q14" s="62"/>
      <c r="R14" s="64">
        <f t="shared" si="1"/>
        <v>3.303030303030303</v>
      </c>
      <c r="S14" s="62">
        <v>47</v>
      </c>
      <c r="T14" s="62"/>
      <c r="U14" s="62"/>
      <c r="V14" s="63">
        <f t="shared" si="5"/>
        <v>15.666666666666666</v>
      </c>
      <c r="W14" s="63">
        <f t="shared" si="6"/>
        <v>0</v>
      </c>
      <c r="X14" s="65">
        <f t="shared" si="7"/>
        <v>0</v>
      </c>
      <c r="Y14" s="62"/>
      <c r="Z14" s="63">
        <f t="shared" si="8"/>
      </c>
      <c r="AA14" s="62"/>
      <c r="AB14" s="63">
        <f t="shared" si="9"/>
      </c>
      <c r="AC14" s="62"/>
      <c r="AD14" s="63">
        <f t="shared" si="10"/>
      </c>
      <c r="AE14" s="62"/>
      <c r="AF14" s="63">
        <f t="shared" si="11"/>
      </c>
      <c r="AG14" s="63">
        <f t="shared" si="12"/>
        <v>110.1010101010101</v>
      </c>
      <c r="AH14" s="63">
        <f t="shared" si="13"/>
        <v>69.87179487179486</v>
      </c>
      <c r="AI14" s="63">
        <f t="shared" si="14"/>
        <v>100</v>
      </c>
      <c r="AJ14" s="66">
        <f t="shared" si="15"/>
        <v>5.696969696969697</v>
      </c>
      <c r="AK14" s="66">
        <f t="shared" si="16"/>
        <v>95.41284403669725</v>
      </c>
      <c r="AL14" s="66">
        <f t="shared" si="17"/>
        <v>4.587155963302752</v>
      </c>
      <c r="AM14" s="66">
        <f t="shared" si="18"/>
        <v>0</v>
      </c>
      <c r="AN14" s="64">
        <f t="shared" si="2"/>
        <v>4.7272727272727275</v>
      </c>
    </row>
    <row r="15" spans="1:40" ht="24.75" customHeight="1">
      <c r="A15" s="121"/>
      <c r="B15" s="116"/>
      <c r="C15" s="91" t="s">
        <v>76</v>
      </c>
      <c r="D15" s="62"/>
      <c r="E15" s="62"/>
      <c r="F15" s="62"/>
      <c r="G15" s="62"/>
      <c r="H15" s="62"/>
      <c r="I15" s="62"/>
      <c r="J15" s="63">
        <f t="shared" si="0"/>
      </c>
      <c r="K15" s="64">
        <f t="shared" si="3"/>
        <v>0</v>
      </c>
      <c r="L15" s="62"/>
      <c r="M15" s="62"/>
      <c r="N15" s="64">
        <f t="shared" si="4"/>
        <v>0</v>
      </c>
      <c r="O15" s="62"/>
      <c r="P15" s="62"/>
      <c r="Q15" s="62"/>
      <c r="R15" s="64">
        <f t="shared" si="1"/>
      </c>
      <c r="S15" s="62"/>
      <c r="T15" s="62"/>
      <c r="U15" s="62"/>
      <c r="V15" s="63">
        <f t="shared" si="5"/>
      </c>
      <c r="W15" s="63">
        <f t="shared" si="6"/>
      </c>
      <c r="X15" s="65">
        <f t="shared" si="7"/>
        <v>0</v>
      </c>
      <c r="Y15" s="62"/>
      <c r="Z15" s="63">
        <f t="shared" si="8"/>
      </c>
      <c r="AA15" s="62"/>
      <c r="AB15" s="63">
        <f t="shared" si="9"/>
      </c>
      <c r="AC15" s="62"/>
      <c r="AD15" s="63">
        <f t="shared" si="10"/>
      </c>
      <c r="AE15" s="62"/>
      <c r="AF15" s="63">
        <f t="shared" si="11"/>
      </c>
      <c r="AG15" s="63">
        <f t="shared" si="12"/>
      </c>
      <c r="AH15" s="63">
        <f t="shared" si="13"/>
      </c>
      <c r="AI15" s="63">
        <f t="shared" si="14"/>
      </c>
      <c r="AJ15" s="66">
        <f t="shared" si="15"/>
      </c>
      <c r="AK15" s="66">
        <f t="shared" si="16"/>
      </c>
      <c r="AL15" s="66">
        <f t="shared" si="17"/>
      </c>
      <c r="AM15" s="66">
        <f t="shared" si="18"/>
      </c>
      <c r="AN15" s="64">
        <f t="shared" si="2"/>
      </c>
    </row>
    <row r="16" spans="1:40" ht="24.75" customHeight="1">
      <c r="A16" s="120">
        <v>5</v>
      </c>
      <c r="B16" s="115" t="s">
        <v>81</v>
      </c>
      <c r="C16" s="91" t="s">
        <v>75</v>
      </c>
      <c r="D16" s="62">
        <v>3</v>
      </c>
      <c r="E16" s="62">
        <v>101</v>
      </c>
      <c r="F16" s="62">
        <v>16</v>
      </c>
      <c r="G16" s="62">
        <v>18</v>
      </c>
      <c r="H16" s="62">
        <v>152</v>
      </c>
      <c r="I16" s="62">
        <v>150</v>
      </c>
      <c r="J16" s="63">
        <f t="shared" si="0"/>
        <v>4.6060606060606055</v>
      </c>
      <c r="K16" s="64">
        <f t="shared" si="3"/>
        <v>253</v>
      </c>
      <c r="L16" s="62">
        <v>89</v>
      </c>
      <c r="M16" s="62">
        <v>31</v>
      </c>
      <c r="N16" s="64">
        <f t="shared" si="4"/>
        <v>120</v>
      </c>
      <c r="O16" s="62"/>
      <c r="P16" s="62">
        <v>4</v>
      </c>
      <c r="Q16" s="62">
        <v>6</v>
      </c>
      <c r="R16" s="64">
        <f t="shared" si="1"/>
        <v>3.6363636363636362</v>
      </c>
      <c r="S16" s="62">
        <v>133</v>
      </c>
      <c r="T16" s="62">
        <v>27</v>
      </c>
      <c r="U16" s="62">
        <v>29</v>
      </c>
      <c r="V16" s="63">
        <f t="shared" si="5"/>
        <v>44.333333333333336</v>
      </c>
      <c r="W16" s="63">
        <f t="shared" si="6"/>
        <v>9</v>
      </c>
      <c r="X16" s="65">
        <f t="shared" si="7"/>
        <v>8</v>
      </c>
      <c r="Y16" s="62">
        <v>4</v>
      </c>
      <c r="Z16" s="63">
        <f t="shared" si="8"/>
        <v>50</v>
      </c>
      <c r="AA16" s="62">
        <v>1</v>
      </c>
      <c r="AB16" s="63">
        <f t="shared" si="9"/>
        <v>12.5</v>
      </c>
      <c r="AC16" s="62">
        <v>2</v>
      </c>
      <c r="AD16" s="63">
        <f t="shared" si="10"/>
        <v>25</v>
      </c>
      <c r="AE16" s="62">
        <v>1</v>
      </c>
      <c r="AF16" s="63">
        <f t="shared" si="11"/>
        <v>12.5</v>
      </c>
      <c r="AG16" s="63">
        <f t="shared" si="12"/>
        <v>78.94736842105263</v>
      </c>
      <c r="AH16" s="63">
        <f t="shared" si="13"/>
        <v>47.43083003952569</v>
      </c>
      <c r="AI16" s="63">
        <f t="shared" si="14"/>
        <v>97.5</v>
      </c>
      <c r="AJ16" s="66">
        <f t="shared" si="15"/>
        <v>10.5</v>
      </c>
      <c r="AK16" s="66">
        <f t="shared" si="16"/>
        <v>74.16666666666667</v>
      </c>
      <c r="AL16" s="66">
        <f t="shared" si="17"/>
        <v>25.833333333333336</v>
      </c>
      <c r="AM16" s="66">
        <f t="shared" si="18"/>
        <v>5</v>
      </c>
      <c r="AN16" s="64">
        <f t="shared" si="2"/>
        <v>7.666666666666666</v>
      </c>
    </row>
    <row r="17" spans="1:40" ht="24.75" customHeight="1">
      <c r="A17" s="121"/>
      <c r="B17" s="116"/>
      <c r="C17" s="91" t="s">
        <v>76</v>
      </c>
      <c r="D17" s="62"/>
      <c r="E17" s="62"/>
      <c r="F17" s="62"/>
      <c r="G17" s="62"/>
      <c r="H17" s="62"/>
      <c r="I17" s="62"/>
      <c r="J17" s="63">
        <f t="shared" si="0"/>
      </c>
      <c r="K17" s="64">
        <f t="shared" si="3"/>
        <v>0</v>
      </c>
      <c r="L17" s="62"/>
      <c r="M17" s="62"/>
      <c r="N17" s="64">
        <f t="shared" si="4"/>
        <v>0</v>
      </c>
      <c r="O17" s="62"/>
      <c r="P17" s="62"/>
      <c r="Q17" s="62"/>
      <c r="R17" s="64">
        <f t="shared" si="1"/>
      </c>
      <c r="S17" s="62"/>
      <c r="T17" s="62"/>
      <c r="U17" s="62"/>
      <c r="V17" s="63">
        <f t="shared" si="5"/>
      </c>
      <c r="W17" s="63">
        <f t="shared" si="6"/>
      </c>
      <c r="X17" s="65">
        <f t="shared" si="7"/>
        <v>0</v>
      </c>
      <c r="Y17" s="62"/>
      <c r="Z17" s="63">
        <f t="shared" si="8"/>
      </c>
      <c r="AA17" s="62"/>
      <c r="AB17" s="63">
        <f t="shared" si="9"/>
      </c>
      <c r="AC17" s="62"/>
      <c r="AD17" s="63">
        <f t="shared" si="10"/>
      </c>
      <c r="AE17" s="62"/>
      <c r="AF17" s="63">
        <f t="shared" si="11"/>
      </c>
      <c r="AG17" s="63">
        <f t="shared" si="12"/>
      </c>
      <c r="AH17" s="63">
        <f t="shared" si="13"/>
      </c>
      <c r="AI17" s="63">
        <f t="shared" si="14"/>
      </c>
      <c r="AJ17" s="66">
        <f t="shared" si="15"/>
      </c>
      <c r="AK17" s="66">
        <f t="shared" si="16"/>
      </c>
      <c r="AL17" s="66">
        <f t="shared" si="17"/>
      </c>
      <c r="AM17" s="66">
        <f t="shared" si="18"/>
      </c>
      <c r="AN17" s="64">
        <f t="shared" si="2"/>
      </c>
    </row>
    <row r="18" spans="1:40" ht="24.75" customHeight="1">
      <c r="A18" s="120">
        <v>6</v>
      </c>
      <c r="B18" s="115" t="s">
        <v>82</v>
      </c>
      <c r="C18" s="91" t="s">
        <v>75</v>
      </c>
      <c r="D18" s="62">
        <v>3</v>
      </c>
      <c r="E18" s="62">
        <v>7</v>
      </c>
      <c r="F18" s="62"/>
      <c r="G18" s="62"/>
      <c r="H18" s="62">
        <v>10</v>
      </c>
      <c r="I18" s="62">
        <v>10</v>
      </c>
      <c r="J18" s="63">
        <f t="shared" si="0"/>
        <v>0.30303030303030304</v>
      </c>
      <c r="K18" s="64">
        <f t="shared" si="3"/>
        <v>17</v>
      </c>
      <c r="L18" s="62">
        <v>9</v>
      </c>
      <c r="M18" s="62">
        <v>1</v>
      </c>
      <c r="N18" s="64">
        <f t="shared" si="4"/>
        <v>10</v>
      </c>
      <c r="O18" s="62"/>
      <c r="P18" s="62"/>
      <c r="Q18" s="62"/>
      <c r="R18" s="64">
        <f t="shared" si="1"/>
        <v>0.30303030303030304</v>
      </c>
      <c r="S18" s="62">
        <v>7</v>
      </c>
      <c r="T18" s="62"/>
      <c r="U18" s="62"/>
      <c r="V18" s="63">
        <f t="shared" si="5"/>
        <v>2.3333333333333335</v>
      </c>
      <c r="W18" s="63">
        <f t="shared" si="6"/>
        <v>0</v>
      </c>
      <c r="X18" s="65">
        <f t="shared" si="7"/>
        <v>1</v>
      </c>
      <c r="Y18" s="62">
        <v>1</v>
      </c>
      <c r="Z18" s="63">
        <f t="shared" si="8"/>
        <v>100</v>
      </c>
      <c r="AA18" s="62"/>
      <c r="AB18" s="63">
        <f t="shared" si="9"/>
        <v>0</v>
      </c>
      <c r="AC18" s="62"/>
      <c r="AD18" s="63">
        <f t="shared" si="10"/>
        <v>0</v>
      </c>
      <c r="AE18" s="62"/>
      <c r="AF18" s="63">
        <f t="shared" si="11"/>
        <v>0</v>
      </c>
      <c r="AG18" s="63">
        <f t="shared" si="12"/>
        <v>100</v>
      </c>
      <c r="AH18" s="63">
        <f t="shared" si="13"/>
        <v>58.82352941176471</v>
      </c>
      <c r="AI18" s="63">
        <f t="shared" si="14"/>
        <v>100</v>
      </c>
      <c r="AJ18" s="66">
        <f t="shared" si="15"/>
        <v>8.4</v>
      </c>
      <c r="AK18" s="66">
        <f t="shared" si="16"/>
        <v>90</v>
      </c>
      <c r="AL18" s="66">
        <f t="shared" si="17"/>
        <v>10</v>
      </c>
      <c r="AM18" s="66">
        <f t="shared" si="18"/>
        <v>0</v>
      </c>
      <c r="AN18" s="64">
        <f t="shared" si="2"/>
        <v>0.5151515151515151</v>
      </c>
    </row>
    <row r="19" spans="1:40" ht="24.75" customHeight="1">
      <c r="A19" s="121"/>
      <c r="B19" s="116"/>
      <c r="C19" s="91" t="s">
        <v>76</v>
      </c>
      <c r="D19" s="62"/>
      <c r="E19" s="62"/>
      <c r="F19" s="62"/>
      <c r="G19" s="62"/>
      <c r="H19" s="62"/>
      <c r="I19" s="62"/>
      <c r="J19" s="63">
        <f t="shared" si="0"/>
      </c>
      <c r="K19" s="64">
        <f t="shared" si="3"/>
        <v>0</v>
      </c>
      <c r="L19" s="62"/>
      <c r="M19" s="62"/>
      <c r="N19" s="64">
        <f t="shared" si="4"/>
        <v>0</v>
      </c>
      <c r="O19" s="62"/>
      <c r="P19" s="62"/>
      <c r="Q19" s="62"/>
      <c r="R19" s="64">
        <f t="shared" si="1"/>
      </c>
      <c r="S19" s="62"/>
      <c r="T19" s="62"/>
      <c r="U19" s="62"/>
      <c r="V19" s="63">
        <f t="shared" si="5"/>
      </c>
      <c r="W19" s="63">
        <f t="shared" si="6"/>
      </c>
      <c r="X19" s="65">
        <f t="shared" si="7"/>
        <v>0</v>
      </c>
      <c r="Y19" s="62"/>
      <c r="Z19" s="63">
        <f t="shared" si="8"/>
      </c>
      <c r="AA19" s="62"/>
      <c r="AB19" s="63">
        <f t="shared" si="9"/>
      </c>
      <c r="AC19" s="62"/>
      <c r="AD19" s="63">
        <f t="shared" si="10"/>
      </c>
      <c r="AE19" s="62"/>
      <c r="AF19" s="63">
        <f t="shared" si="11"/>
      </c>
      <c r="AG19" s="63">
        <f t="shared" si="12"/>
      </c>
      <c r="AH19" s="63">
        <f t="shared" si="13"/>
      </c>
      <c r="AI19" s="63">
        <f t="shared" si="14"/>
      </c>
      <c r="AJ19" s="66">
        <f t="shared" si="15"/>
      </c>
      <c r="AK19" s="66">
        <f t="shared" si="16"/>
      </c>
      <c r="AL19" s="66">
        <f t="shared" si="17"/>
      </c>
      <c r="AM19" s="66">
        <f t="shared" si="18"/>
      </c>
      <c r="AN19" s="64">
        <f t="shared" si="2"/>
      </c>
    </row>
    <row r="20" spans="1:40" ht="24.75" customHeight="1">
      <c r="A20" s="120">
        <v>7</v>
      </c>
      <c r="B20" s="115" t="s">
        <v>83</v>
      </c>
      <c r="C20" s="91" t="s">
        <v>75</v>
      </c>
      <c r="D20" s="62">
        <v>3</v>
      </c>
      <c r="E20" s="62">
        <v>27</v>
      </c>
      <c r="F20" s="62"/>
      <c r="G20" s="62"/>
      <c r="H20" s="62">
        <v>79</v>
      </c>
      <c r="I20" s="62">
        <v>79</v>
      </c>
      <c r="J20" s="63">
        <f t="shared" si="0"/>
        <v>2.393939393939394</v>
      </c>
      <c r="K20" s="64">
        <f t="shared" si="3"/>
        <v>106</v>
      </c>
      <c r="L20" s="62">
        <v>43</v>
      </c>
      <c r="M20" s="62">
        <v>19</v>
      </c>
      <c r="N20" s="64">
        <f t="shared" si="4"/>
        <v>62</v>
      </c>
      <c r="O20" s="62"/>
      <c r="P20" s="62"/>
      <c r="Q20" s="62"/>
      <c r="R20" s="63">
        <f t="shared" si="1"/>
        <v>1.878787878787879</v>
      </c>
      <c r="S20" s="62">
        <v>44</v>
      </c>
      <c r="T20" s="62"/>
      <c r="U20" s="62"/>
      <c r="V20" s="63">
        <f t="shared" si="5"/>
        <v>14.666666666666666</v>
      </c>
      <c r="W20" s="63">
        <f t="shared" si="6"/>
        <v>0</v>
      </c>
      <c r="X20" s="65">
        <f t="shared" si="7"/>
        <v>5</v>
      </c>
      <c r="Y20" s="62">
        <v>5</v>
      </c>
      <c r="Z20" s="63">
        <f t="shared" si="8"/>
        <v>100</v>
      </c>
      <c r="AA20" s="62"/>
      <c r="AB20" s="63">
        <f t="shared" si="9"/>
        <v>0</v>
      </c>
      <c r="AC20" s="62"/>
      <c r="AD20" s="63">
        <f t="shared" si="10"/>
        <v>0</v>
      </c>
      <c r="AE20" s="62"/>
      <c r="AF20" s="63">
        <f t="shared" si="11"/>
        <v>0</v>
      </c>
      <c r="AG20" s="63">
        <f t="shared" si="12"/>
        <v>78.48101265822784</v>
      </c>
      <c r="AH20" s="63">
        <f t="shared" si="13"/>
        <v>58.490566037735846</v>
      </c>
      <c r="AI20" s="63">
        <f t="shared" si="14"/>
        <v>100</v>
      </c>
      <c r="AJ20" s="66">
        <f t="shared" si="15"/>
        <v>6.6835443037974684</v>
      </c>
      <c r="AK20" s="66">
        <f t="shared" si="16"/>
        <v>69.35483870967742</v>
      </c>
      <c r="AL20" s="66">
        <f t="shared" si="17"/>
        <v>30.64516129032258</v>
      </c>
      <c r="AM20" s="66">
        <f t="shared" si="18"/>
        <v>0</v>
      </c>
      <c r="AN20" s="64">
        <f t="shared" si="2"/>
        <v>3.2121212121212124</v>
      </c>
    </row>
    <row r="21" spans="1:40" ht="24.75" customHeight="1">
      <c r="A21" s="121"/>
      <c r="B21" s="116"/>
      <c r="C21" s="91" t="s">
        <v>76</v>
      </c>
      <c r="D21" s="62"/>
      <c r="E21" s="62"/>
      <c r="F21" s="62"/>
      <c r="G21" s="62"/>
      <c r="H21" s="62"/>
      <c r="I21" s="62"/>
      <c r="J21" s="63">
        <f t="shared" si="0"/>
      </c>
      <c r="K21" s="64">
        <f t="shared" si="3"/>
        <v>0</v>
      </c>
      <c r="L21" s="62"/>
      <c r="M21" s="62"/>
      <c r="N21" s="64">
        <f t="shared" si="4"/>
        <v>0</v>
      </c>
      <c r="O21" s="62"/>
      <c r="P21" s="62"/>
      <c r="Q21" s="62"/>
      <c r="R21" s="63">
        <f t="shared" si="1"/>
      </c>
      <c r="S21" s="62"/>
      <c r="T21" s="62"/>
      <c r="U21" s="62"/>
      <c r="V21" s="63">
        <f t="shared" si="5"/>
      </c>
      <c r="W21" s="63">
        <f t="shared" si="6"/>
      </c>
      <c r="X21" s="65">
        <f t="shared" si="7"/>
        <v>0</v>
      </c>
      <c r="Y21" s="62"/>
      <c r="Z21" s="63">
        <f t="shared" si="8"/>
      </c>
      <c r="AA21" s="62"/>
      <c r="AB21" s="63">
        <f t="shared" si="9"/>
      </c>
      <c r="AC21" s="62"/>
      <c r="AD21" s="63">
        <f t="shared" si="10"/>
      </c>
      <c r="AE21" s="62"/>
      <c r="AF21" s="63">
        <f t="shared" si="11"/>
      </c>
      <c r="AG21" s="63">
        <f t="shared" si="12"/>
      </c>
      <c r="AH21" s="63">
        <f t="shared" si="13"/>
      </c>
      <c r="AI21" s="63">
        <f t="shared" si="14"/>
      </c>
      <c r="AJ21" s="66">
        <f t="shared" si="15"/>
      </c>
      <c r="AK21" s="66">
        <f t="shared" si="16"/>
      </c>
      <c r="AL21" s="66">
        <f t="shared" si="17"/>
      </c>
      <c r="AM21" s="66">
        <f t="shared" si="18"/>
      </c>
      <c r="AN21" s="64">
        <f t="shared" si="2"/>
      </c>
    </row>
    <row r="22" spans="1:40" ht="24.75" customHeight="1">
      <c r="A22" s="120">
        <v>8</v>
      </c>
      <c r="B22" s="115" t="s">
        <v>84</v>
      </c>
      <c r="C22" s="91" t="s">
        <v>75</v>
      </c>
      <c r="D22" s="62">
        <v>3</v>
      </c>
      <c r="E22" s="62">
        <v>9</v>
      </c>
      <c r="F22" s="62"/>
      <c r="G22" s="62"/>
      <c r="H22" s="62">
        <v>20</v>
      </c>
      <c r="I22" s="62">
        <v>20</v>
      </c>
      <c r="J22" s="63">
        <f t="shared" si="0"/>
        <v>0.6060606060606061</v>
      </c>
      <c r="K22" s="64">
        <f t="shared" si="3"/>
        <v>29</v>
      </c>
      <c r="L22" s="62">
        <v>16</v>
      </c>
      <c r="M22" s="62">
        <v>5</v>
      </c>
      <c r="N22" s="64">
        <f t="shared" si="4"/>
        <v>21</v>
      </c>
      <c r="O22" s="62"/>
      <c r="P22" s="62"/>
      <c r="Q22" s="62"/>
      <c r="R22" s="63">
        <f t="shared" si="1"/>
        <v>0.6363636363636364</v>
      </c>
      <c r="S22" s="62">
        <v>8</v>
      </c>
      <c r="T22" s="62"/>
      <c r="U22" s="62"/>
      <c r="V22" s="63">
        <f t="shared" si="5"/>
        <v>2.6666666666666665</v>
      </c>
      <c r="W22" s="63">
        <f t="shared" si="6"/>
        <v>0</v>
      </c>
      <c r="X22" s="65">
        <f t="shared" si="7"/>
        <v>2</v>
      </c>
      <c r="Y22" s="62">
        <v>1</v>
      </c>
      <c r="Z22" s="63">
        <f t="shared" si="8"/>
        <v>50</v>
      </c>
      <c r="AA22" s="62">
        <v>1</v>
      </c>
      <c r="AB22" s="63">
        <f t="shared" si="9"/>
        <v>50</v>
      </c>
      <c r="AC22" s="62"/>
      <c r="AD22" s="63">
        <f t="shared" si="10"/>
        <v>0</v>
      </c>
      <c r="AE22" s="62"/>
      <c r="AF22" s="63">
        <f t="shared" si="11"/>
        <v>0</v>
      </c>
      <c r="AG22" s="63">
        <f t="shared" si="12"/>
        <v>105</v>
      </c>
      <c r="AH22" s="63">
        <f t="shared" si="13"/>
        <v>72.41379310344827</v>
      </c>
      <c r="AI22" s="63">
        <f t="shared" si="14"/>
        <v>95.23809523809523</v>
      </c>
      <c r="AJ22" s="66">
        <f t="shared" si="15"/>
        <v>4.8</v>
      </c>
      <c r="AK22" s="66">
        <f t="shared" si="16"/>
        <v>76.19047619047619</v>
      </c>
      <c r="AL22" s="66">
        <f t="shared" si="17"/>
        <v>23.809523809523807</v>
      </c>
      <c r="AM22" s="66">
        <f t="shared" si="18"/>
        <v>0</v>
      </c>
      <c r="AN22" s="64">
        <f t="shared" si="2"/>
        <v>0.8787878787878788</v>
      </c>
    </row>
    <row r="23" spans="1:40" ht="24.75" customHeight="1">
      <c r="A23" s="121"/>
      <c r="B23" s="116"/>
      <c r="C23" s="91" t="s">
        <v>76</v>
      </c>
      <c r="D23" s="62"/>
      <c r="E23" s="62"/>
      <c r="F23" s="62"/>
      <c r="G23" s="62"/>
      <c r="H23" s="62"/>
      <c r="I23" s="62"/>
      <c r="J23" s="63">
        <f t="shared" si="0"/>
      </c>
      <c r="K23" s="64">
        <f t="shared" si="3"/>
        <v>0</v>
      </c>
      <c r="L23" s="62"/>
      <c r="M23" s="62"/>
      <c r="N23" s="64">
        <f t="shared" si="4"/>
        <v>0</v>
      </c>
      <c r="O23" s="62"/>
      <c r="P23" s="62"/>
      <c r="Q23" s="62"/>
      <c r="R23" s="63">
        <f t="shared" si="1"/>
      </c>
      <c r="S23" s="62"/>
      <c r="T23" s="62"/>
      <c r="U23" s="62"/>
      <c r="V23" s="63">
        <f t="shared" si="5"/>
      </c>
      <c r="W23" s="63">
        <f t="shared" si="6"/>
      </c>
      <c r="X23" s="65">
        <f t="shared" si="7"/>
        <v>0</v>
      </c>
      <c r="Y23" s="62"/>
      <c r="Z23" s="63">
        <f t="shared" si="8"/>
      </c>
      <c r="AA23" s="62"/>
      <c r="AB23" s="63">
        <f t="shared" si="9"/>
      </c>
      <c r="AC23" s="62"/>
      <c r="AD23" s="63">
        <f t="shared" si="10"/>
      </c>
      <c r="AE23" s="62"/>
      <c r="AF23" s="63">
        <f t="shared" si="11"/>
      </c>
      <c r="AG23" s="63">
        <f t="shared" si="12"/>
      </c>
      <c r="AH23" s="63">
        <f t="shared" si="13"/>
      </c>
      <c r="AI23" s="63">
        <f t="shared" si="14"/>
      </c>
      <c r="AJ23" s="66">
        <f t="shared" si="15"/>
      </c>
      <c r="AK23" s="66">
        <f t="shared" si="16"/>
      </c>
      <c r="AL23" s="66">
        <f t="shared" si="17"/>
      </c>
      <c r="AM23" s="66">
        <f t="shared" si="18"/>
      </c>
      <c r="AN23" s="64">
        <f t="shared" si="2"/>
      </c>
    </row>
    <row r="24" spans="1:40" ht="24.75" customHeight="1">
      <c r="A24" s="120">
        <v>9</v>
      </c>
      <c r="B24" s="115" t="s">
        <v>85</v>
      </c>
      <c r="C24" s="91" t="s">
        <v>75</v>
      </c>
      <c r="D24" s="62">
        <v>3</v>
      </c>
      <c r="E24" s="62">
        <v>71</v>
      </c>
      <c r="F24" s="62"/>
      <c r="G24" s="62"/>
      <c r="H24" s="62">
        <v>119</v>
      </c>
      <c r="I24" s="62">
        <v>119</v>
      </c>
      <c r="J24" s="63">
        <f t="shared" si="0"/>
        <v>3.606060606060606</v>
      </c>
      <c r="K24" s="64">
        <f t="shared" si="3"/>
        <v>190</v>
      </c>
      <c r="L24" s="62">
        <v>104</v>
      </c>
      <c r="M24" s="62">
        <v>10</v>
      </c>
      <c r="N24" s="64">
        <f t="shared" si="4"/>
        <v>114</v>
      </c>
      <c r="O24" s="62"/>
      <c r="P24" s="62"/>
      <c r="Q24" s="62"/>
      <c r="R24" s="63">
        <f t="shared" si="1"/>
        <v>3.4545454545454546</v>
      </c>
      <c r="S24" s="62">
        <v>76</v>
      </c>
      <c r="T24" s="62"/>
      <c r="U24" s="62"/>
      <c r="V24" s="63">
        <f t="shared" si="5"/>
        <v>25.333333333333332</v>
      </c>
      <c r="W24" s="63">
        <f t="shared" si="6"/>
        <v>0</v>
      </c>
      <c r="X24" s="65">
        <f t="shared" si="7"/>
        <v>0</v>
      </c>
      <c r="Y24" s="62"/>
      <c r="Z24" s="63">
        <f t="shared" si="8"/>
      </c>
      <c r="AA24" s="62"/>
      <c r="AB24" s="63">
        <f t="shared" si="9"/>
      </c>
      <c r="AC24" s="62"/>
      <c r="AD24" s="63">
        <f t="shared" si="10"/>
      </c>
      <c r="AE24" s="62"/>
      <c r="AF24" s="63">
        <f t="shared" si="11"/>
      </c>
      <c r="AG24" s="63">
        <f t="shared" si="12"/>
        <v>95.7983193277311</v>
      </c>
      <c r="AH24" s="63">
        <f t="shared" si="13"/>
        <v>60</v>
      </c>
      <c r="AI24" s="63">
        <f t="shared" si="14"/>
        <v>100</v>
      </c>
      <c r="AJ24" s="66">
        <f t="shared" si="15"/>
        <v>7.663865546218488</v>
      </c>
      <c r="AK24" s="66">
        <f t="shared" si="16"/>
        <v>91.22807017543859</v>
      </c>
      <c r="AL24" s="66">
        <f t="shared" si="17"/>
        <v>8.771929824561402</v>
      </c>
      <c r="AM24" s="66">
        <f t="shared" si="18"/>
        <v>0</v>
      </c>
      <c r="AN24" s="64">
        <f t="shared" si="2"/>
        <v>5.757575757575758</v>
      </c>
    </row>
    <row r="25" spans="1:40" ht="24.75" customHeight="1">
      <c r="A25" s="121"/>
      <c r="B25" s="116"/>
      <c r="C25" s="91" t="s">
        <v>76</v>
      </c>
      <c r="D25" s="62">
        <v>3</v>
      </c>
      <c r="E25" s="62">
        <v>4</v>
      </c>
      <c r="F25" s="62"/>
      <c r="G25" s="62"/>
      <c r="H25" s="62"/>
      <c r="I25" s="62"/>
      <c r="J25" s="63">
        <f t="shared" si="0"/>
        <v>0</v>
      </c>
      <c r="K25" s="64">
        <f t="shared" si="3"/>
        <v>4</v>
      </c>
      <c r="L25" s="62"/>
      <c r="M25" s="62">
        <v>4</v>
      </c>
      <c r="N25" s="64">
        <f t="shared" si="4"/>
        <v>4</v>
      </c>
      <c r="O25" s="62"/>
      <c r="P25" s="62"/>
      <c r="Q25" s="62"/>
      <c r="R25" s="63">
        <f t="shared" si="1"/>
        <v>0.1212121212121212</v>
      </c>
      <c r="S25" s="62"/>
      <c r="T25" s="62"/>
      <c r="U25" s="62"/>
      <c r="V25" s="63">
        <f t="shared" si="5"/>
        <v>0</v>
      </c>
      <c r="W25" s="63">
        <f t="shared" si="6"/>
        <v>0</v>
      </c>
      <c r="X25" s="65">
        <f t="shared" si="7"/>
        <v>0</v>
      </c>
      <c r="Y25" s="62"/>
      <c r="Z25" s="63">
        <f t="shared" si="8"/>
      </c>
      <c r="AA25" s="62"/>
      <c r="AB25" s="63">
        <f t="shared" si="9"/>
      </c>
      <c r="AC25" s="62"/>
      <c r="AD25" s="63">
        <f t="shared" si="10"/>
      </c>
      <c r="AE25" s="62"/>
      <c r="AF25" s="63">
        <f t="shared" si="11"/>
      </c>
      <c r="AG25" s="63">
        <f t="shared" si="12"/>
      </c>
      <c r="AH25" s="63">
        <f t="shared" si="13"/>
        <v>100</v>
      </c>
      <c r="AI25" s="63">
        <f t="shared" si="14"/>
        <v>100</v>
      </c>
      <c r="AJ25" s="66">
        <f t="shared" si="15"/>
      </c>
      <c r="AK25" s="66">
        <f t="shared" si="16"/>
      </c>
      <c r="AL25" s="66">
        <f t="shared" si="17"/>
        <v>100</v>
      </c>
      <c r="AM25" s="66">
        <f t="shared" si="18"/>
        <v>0</v>
      </c>
      <c r="AN25" s="64">
        <f t="shared" si="2"/>
        <v>0.1212121212121212</v>
      </c>
    </row>
    <row r="26" spans="1:40" ht="24.75" customHeight="1">
      <c r="A26" s="120">
        <v>10</v>
      </c>
      <c r="B26" s="115" t="s">
        <v>86</v>
      </c>
      <c r="C26" s="91" t="s">
        <v>75</v>
      </c>
      <c r="D26" s="62">
        <v>3</v>
      </c>
      <c r="E26" s="62">
        <v>1</v>
      </c>
      <c r="F26" s="62"/>
      <c r="G26" s="62"/>
      <c r="H26" s="62">
        <v>14</v>
      </c>
      <c r="I26" s="62">
        <v>14</v>
      </c>
      <c r="J26" s="63">
        <f t="shared" si="0"/>
        <v>0.42424242424242425</v>
      </c>
      <c r="K26" s="64">
        <f t="shared" si="3"/>
        <v>15</v>
      </c>
      <c r="L26" s="62">
        <v>8</v>
      </c>
      <c r="M26" s="62">
        <v>0</v>
      </c>
      <c r="N26" s="64">
        <f t="shared" si="4"/>
        <v>8</v>
      </c>
      <c r="O26" s="62"/>
      <c r="P26" s="62"/>
      <c r="Q26" s="62"/>
      <c r="R26" s="63">
        <f t="shared" si="1"/>
        <v>0.2424242424242424</v>
      </c>
      <c r="S26" s="62">
        <v>7</v>
      </c>
      <c r="T26" s="62"/>
      <c r="U26" s="62"/>
      <c r="V26" s="63">
        <f t="shared" si="5"/>
        <v>2.3333333333333335</v>
      </c>
      <c r="W26" s="63">
        <f t="shared" si="6"/>
        <v>0</v>
      </c>
      <c r="X26" s="65">
        <f t="shared" si="7"/>
        <v>0</v>
      </c>
      <c r="Y26" s="62"/>
      <c r="Z26" s="63">
        <f t="shared" si="8"/>
      </c>
      <c r="AA26" s="62"/>
      <c r="AB26" s="63">
        <f t="shared" si="9"/>
      </c>
      <c r="AC26" s="62"/>
      <c r="AD26" s="63">
        <f t="shared" si="10"/>
      </c>
      <c r="AE26" s="62"/>
      <c r="AF26" s="63">
        <f t="shared" si="11"/>
      </c>
      <c r="AG26" s="63">
        <f t="shared" si="12"/>
        <v>57.14285714285714</v>
      </c>
      <c r="AH26" s="63">
        <f t="shared" si="13"/>
        <v>53.333333333333336</v>
      </c>
      <c r="AI26" s="63">
        <f t="shared" si="14"/>
        <v>100</v>
      </c>
      <c r="AJ26" s="66">
        <f t="shared" si="15"/>
        <v>6</v>
      </c>
      <c r="AK26" s="66">
        <f t="shared" si="16"/>
        <v>100</v>
      </c>
      <c r="AL26" s="66">
        <f t="shared" si="17"/>
      </c>
      <c r="AM26" s="66">
        <f t="shared" si="18"/>
        <v>0</v>
      </c>
      <c r="AN26" s="64">
        <f t="shared" si="2"/>
        <v>0.45454545454545453</v>
      </c>
    </row>
    <row r="27" spans="1:40" ht="24.75" customHeight="1">
      <c r="A27" s="121"/>
      <c r="B27" s="116"/>
      <c r="C27" s="91" t="s">
        <v>76</v>
      </c>
      <c r="D27" s="62"/>
      <c r="E27" s="62"/>
      <c r="F27" s="62"/>
      <c r="G27" s="62"/>
      <c r="H27" s="62"/>
      <c r="I27" s="62"/>
      <c r="J27" s="63">
        <f t="shared" si="0"/>
      </c>
      <c r="K27" s="64">
        <f t="shared" si="3"/>
        <v>0</v>
      </c>
      <c r="L27" s="62"/>
      <c r="M27" s="62"/>
      <c r="N27" s="64">
        <f t="shared" si="4"/>
        <v>0</v>
      </c>
      <c r="O27" s="62"/>
      <c r="P27" s="62"/>
      <c r="Q27" s="62"/>
      <c r="R27" s="63">
        <f t="shared" si="1"/>
      </c>
      <c r="S27" s="62"/>
      <c r="T27" s="62"/>
      <c r="U27" s="62"/>
      <c r="V27" s="63">
        <f t="shared" si="5"/>
      </c>
      <c r="W27" s="63">
        <f t="shared" si="6"/>
      </c>
      <c r="X27" s="65">
        <f t="shared" si="7"/>
        <v>0</v>
      </c>
      <c r="Y27" s="62"/>
      <c r="Z27" s="63">
        <f t="shared" si="8"/>
      </c>
      <c r="AA27" s="62"/>
      <c r="AB27" s="63">
        <f t="shared" si="9"/>
      </c>
      <c r="AC27" s="62"/>
      <c r="AD27" s="63">
        <f t="shared" si="10"/>
      </c>
      <c r="AE27" s="62"/>
      <c r="AF27" s="63">
        <f t="shared" si="11"/>
      </c>
      <c r="AG27" s="63">
        <f t="shared" si="12"/>
      </c>
      <c r="AH27" s="63">
        <f t="shared" si="13"/>
      </c>
      <c r="AI27" s="63">
        <f t="shared" si="14"/>
      </c>
      <c r="AJ27" s="66">
        <f t="shared" si="15"/>
      </c>
      <c r="AK27" s="66">
        <f t="shared" si="16"/>
      </c>
      <c r="AL27" s="66">
        <f t="shared" si="17"/>
      </c>
      <c r="AM27" s="66">
        <f t="shared" si="18"/>
      </c>
      <c r="AN27" s="64">
        <f t="shared" si="2"/>
      </c>
    </row>
    <row r="28" spans="1:40" s="5" customFormat="1" ht="24.75" customHeight="1">
      <c r="A28" s="143" t="s">
        <v>89</v>
      </c>
      <c r="B28" s="144"/>
      <c r="C28" s="89" t="s">
        <v>75</v>
      </c>
      <c r="D28" s="70">
        <v>3</v>
      </c>
      <c r="E28" s="71">
        <f aca="true" t="shared" si="19" ref="E28:I29">SUM(E8,E10,E12,E14,E16,E18,E20,E22,E24,E26)</f>
        <v>1492</v>
      </c>
      <c r="F28" s="71">
        <f t="shared" si="19"/>
        <v>16</v>
      </c>
      <c r="G28" s="71">
        <f t="shared" si="19"/>
        <v>18</v>
      </c>
      <c r="H28" s="71">
        <f t="shared" si="19"/>
        <v>2981</v>
      </c>
      <c r="I28" s="71">
        <f t="shared" si="19"/>
        <v>2971</v>
      </c>
      <c r="J28" s="72">
        <f t="shared" si="0"/>
        <v>90.33333333333333</v>
      </c>
      <c r="K28" s="71">
        <f aca="true" t="shared" si="20" ref="K28:K35">E28+H28</f>
        <v>4473</v>
      </c>
      <c r="L28" s="71">
        <f>L8+L10+L12+L14+L16+L18+L20+L22+L24+L26</f>
        <v>2317</v>
      </c>
      <c r="M28" s="71">
        <f>SUM(M8,M10,M12,M14,M16,M18,M20,M22,M24,M26)</f>
        <v>389</v>
      </c>
      <c r="N28" s="71">
        <f aca="true" t="shared" si="21" ref="N28:N35">L28+M28</f>
        <v>2706</v>
      </c>
      <c r="O28" s="71">
        <f aca="true" t="shared" si="22" ref="O28:Q29">SUM(O8,O10,O12,O14,O16,O18,O20,O22,O24,O26)</f>
        <v>0</v>
      </c>
      <c r="P28" s="71">
        <f t="shared" si="22"/>
        <v>4</v>
      </c>
      <c r="Q28" s="71">
        <f t="shared" si="22"/>
        <v>6</v>
      </c>
      <c r="R28" s="72">
        <f t="shared" si="1"/>
        <v>82</v>
      </c>
      <c r="S28" s="71">
        <f aca="true" t="shared" si="23" ref="S28:U29">SUM(S8,S10,S12,S14,S16,S18,S20,S22,S24,S26)</f>
        <v>1767</v>
      </c>
      <c r="T28" s="71">
        <f t="shared" si="23"/>
        <v>27</v>
      </c>
      <c r="U28" s="71">
        <f t="shared" si="23"/>
        <v>29</v>
      </c>
      <c r="V28" s="72">
        <f aca="true" t="shared" si="24" ref="V28:V35">IF((D28=0),"",(S28/D28))</f>
        <v>589</v>
      </c>
      <c r="W28" s="72">
        <f aca="true" t="shared" si="25" ref="W28:W35">IF((D28=0),"",(T28/D28))</f>
        <v>9</v>
      </c>
      <c r="X28" s="71">
        <f t="shared" si="7"/>
        <v>84</v>
      </c>
      <c r="Y28" s="71">
        <f>SUM(Y8,Y10,Y12,Y14,Y16,Y18,Y20,Y22,Y24,Y26)</f>
        <v>61</v>
      </c>
      <c r="Z28" s="72">
        <f aca="true" t="shared" si="26" ref="Z28:Z35">IF((X28=0),"",((Y28/X28)*100))</f>
        <v>72.61904761904762</v>
      </c>
      <c r="AA28" s="71">
        <f>SUM(AA8,AA10,AA12,AA14,AA16,AA18,AA20,AA22,AA24,AA26)</f>
        <v>12</v>
      </c>
      <c r="AB28" s="72">
        <f aca="true" t="shared" si="27" ref="AB28:AB35">IF((X28=0),"",((AA28/X28)*100))</f>
        <v>14.285714285714285</v>
      </c>
      <c r="AC28" s="71">
        <f>SUM(AC8,AC10,AC12,AC14,AC16,AC18,AC20,AC22,AC24,AC26)</f>
        <v>10</v>
      </c>
      <c r="AD28" s="72">
        <f aca="true" t="shared" si="28" ref="AD28:AD35">IF((X28=0),"",((AC28/X28)*100))</f>
        <v>11.904761904761903</v>
      </c>
      <c r="AE28" s="71">
        <f>SUM(AE8,AE10,AE12,AE14,AE16,AE18,AE20,AE22,AE24,AE26)</f>
        <v>1</v>
      </c>
      <c r="AF28" s="72">
        <f aca="true" t="shared" si="29" ref="AF28:AF34">IF((X28=0),"",((AE28/X28)*100))</f>
        <v>1.1904761904761905</v>
      </c>
      <c r="AG28" s="72">
        <f aca="true" t="shared" si="30" ref="AG28:AG34">IF((H28=0),"",((N28/H28)*100))</f>
        <v>90.7749077490775</v>
      </c>
      <c r="AH28" s="72">
        <f aca="true" t="shared" si="31" ref="AH28:AH34">IF((K28=0),"",((N28/K28)*100))</f>
        <v>60.49631120053655</v>
      </c>
      <c r="AI28" s="72">
        <f aca="true" t="shared" si="32" ref="AI28:AI34">IF((N28=0),"",((((N28-AA28)-AC28)/N28)*100))</f>
        <v>99.1869918699187</v>
      </c>
      <c r="AJ28" s="73">
        <f t="shared" si="15"/>
        <v>7.113049312311305</v>
      </c>
      <c r="AK28" s="73">
        <f aca="true" t="shared" si="33" ref="AK28:AK34">IF((L28=0),"",((L28/N28)*100))</f>
        <v>85.62453806356245</v>
      </c>
      <c r="AL28" s="73">
        <f aca="true" t="shared" si="34" ref="AL28:AL34">IF((M28=0),"",((M28/N28)*100))</f>
        <v>14.375461936437548</v>
      </c>
      <c r="AM28" s="73">
        <f aca="true" t="shared" si="35" ref="AM28:AM34">IF((N28=0),"",((Q28/N28)*100))</f>
        <v>0.22172949002217296</v>
      </c>
      <c r="AN28" s="71">
        <f t="shared" si="2"/>
        <v>135.54545454545453</v>
      </c>
    </row>
    <row r="29" spans="1:40" s="5" customFormat="1" ht="24.75" customHeight="1">
      <c r="A29" s="145"/>
      <c r="B29" s="146"/>
      <c r="C29" s="89" t="s">
        <v>76</v>
      </c>
      <c r="D29" s="70">
        <v>3</v>
      </c>
      <c r="E29" s="71">
        <f t="shared" si="19"/>
        <v>64</v>
      </c>
      <c r="F29" s="71">
        <f t="shared" si="19"/>
        <v>0</v>
      </c>
      <c r="G29" s="71">
        <f t="shared" si="19"/>
        <v>0</v>
      </c>
      <c r="H29" s="71">
        <f t="shared" si="19"/>
        <v>117</v>
      </c>
      <c r="I29" s="71">
        <f t="shared" si="19"/>
        <v>117</v>
      </c>
      <c r="J29" s="72">
        <f t="shared" si="0"/>
        <v>3.5454545454545454</v>
      </c>
      <c r="K29" s="71">
        <f t="shared" si="20"/>
        <v>181</v>
      </c>
      <c r="L29" s="71">
        <f>SUM(L9,L11,L13,L15,L17,L19,L21,L23,L25,L27)</f>
        <v>82</v>
      </c>
      <c r="M29" s="71">
        <f>SUM(M9,M11,M13,M15,M17,M19,M21,M23,M25,M27)</f>
        <v>19</v>
      </c>
      <c r="N29" s="71">
        <f t="shared" si="21"/>
        <v>101</v>
      </c>
      <c r="O29" s="71">
        <f t="shared" si="22"/>
        <v>0</v>
      </c>
      <c r="P29" s="71">
        <f t="shared" si="22"/>
        <v>0</v>
      </c>
      <c r="Q29" s="71">
        <f t="shared" si="22"/>
        <v>0</v>
      </c>
      <c r="R29" s="72">
        <f t="shared" si="1"/>
        <v>3.0606060606060606</v>
      </c>
      <c r="S29" s="71">
        <f t="shared" si="23"/>
        <v>80</v>
      </c>
      <c r="T29" s="71">
        <f t="shared" si="23"/>
        <v>0</v>
      </c>
      <c r="U29" s="71">
        <f t="shared" si="23"/>
        <v>0</v>
      </c>
      <c r="V29" s="72">
        <f t="shared" si="24"/>
        <v>26.666666666666668</v>
      </c>
      <c r="W29" s="72">
        <f t="shared" si="25"/>
        <v>0</v>
      </c>
      <c r="X29" s="71">
        <f t="shared" si="7"/>
        <v>3</v>
      </c>
      <c r="Y29" s="71">
        <f>SUM(Y9,Y11,Y13,Y15,Y17,Y19,Y21,Y23,Y25,Y27)</f>
        <v>2</v>
      </c>
      <c r="Z29" s="72">
        <f t="shared" si="26"/>
        <v>66.66666666666666</v>
      </c>
      <c r="AA29" s="71">
        <f>SUM(AA9,AA11,AA13,AA15,AA17,AA19,AA21,AA23,AA25,AA27)</f>
        <v>1</v>
      </c>
      <c r="AB29" s="72">
        <f t="shared" si="27"/>
        <v>33.33333333333333</v>
      </c>
      <c r="AC29" s="71">
        <f>SUM(AC9,AC11,AC13,AC15,AC17,AC19,AC21,AC23,AC25,AC27)</f>
        <v>0</v>
      </c>
      <c r="AD29" s="72">
        <f t="shared" si="28"/>
        <v>0</v>
      </c>
      <c r="AE29" s="71">
        <f>SUM(AE9,AE11,AE13,AE15,AE17,AE19,AE21,AE23,AE25,AE27)</f>
        <v>0</v>
      </c>
      <c r="AF29" s="72">
        <f t="shared" si="29"/>
        <v>0</v>
      </c>
      <c r="AG29" s="72">
        <f t="shared" si="30"/>
        <v>86.32478632478633</v>
      </c>
      <c r="AH29" s="72">
        <f t="shared" si="31"/>
        <v>55.80110497237569</v>
      </c>
      <c r="AI29" s="72">
        <f t="shared" si="32"/>
        <v>99.00990099009901</v>
      </c>
      <c r="AJ29" s="73">
        <f t="shared" si="15"/>
        <v>8.205128205128204</v>
      </c>
      <c r="AK29" s="73">
        <f t="shared" si="33"/>
        <v>81.1881188118812</v>
      </c>
      <c r="AL29" s="73">
        <f t="shared" si="34"/>
        <v>18.81188118811881</v>
      </c>
      <c r="AM29" s="73">
        <f t="shared" si="35"/>
        <v>0</v>
      </c>
      <c r="AN29" s="71">
        <f t="shared" si="2"/>
        <v>5.484848484848485</v>
      </c>
    </row>
    <row r="30" spans="1:40" ht="24.75" customHeight="1">
      <c r="A30" s="92">
        <v>11</v>
      </c>
      <c r="B30" s="119" t="s">
        <v>91</v>
      </c>
      <c r="C30" s="119"/>
      <c r="D30" s="67"/>
      <c r="E30" s="62"/>
      <c r="F30" s="62"/>
      <c r="G30" s="62"/>
      <c r="H30" s="62"/>
      <c r="I30" s="62"/>
      <c r="J30" s="63">
        <f t="shared" si="0"/>
      </c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>
        <f t="shared" si="1"/>
      </c>
      <c r="S30" s="62"/>
      <c r="T30" s="62"/>
      <c r="U30" s="62"/>
      <c r="V30" s="63">
        <f t="shared" si="24"/>
      </c>
      <c r="W30" s="63">
        <f t="shared" si="25"/>
      </c>
      <c r="X30" s="65">
        <f t="shared" si="7"/>
        <v>0</v>
      </c>
      <c r="Y30" s="62"/>
      <c r="Z30" s="63">
        <f t="shared" si="26"/>
      </c>
      <c r="AA30" s="62"/>
      <c r="AB30" s="63">
        <f t="shared" si="27"/>
      </c>
      <c r="AC30" s="62"/>
      <c r="AD30" s="63">
        <f t="shared" si="28"/>
      </c>
      <c r="AE30" s="62"/>
      <c r="AF30" s="63">
        <f t="shared" si="29"/>
      </c>
      <c r="AG30" s="63">
        <f t="shared" si="30"/>
      </c>
      <c r="AH30" s="63">
        <f t="shared" si="31"/>
      </c>
      <c r="AI30" s="63">
        <f t="shared" si="32"/>
      </c>
      <c r="AJ30" s="66">
        <f t="shared" si="15"/>
      </c>
      <c r="AK30" s="66">
        <f t="shared" si="33"/>
      </c>
      <c r="AL30" s="66">
        <f t="shared" si="34"/>
      </c>
      <c r="AM30" s="66">
        <f t="shared" si="35"/>
      </c>
      <c r="AN30" s="64">
        <f t="shared" si="2"/>
      </c>
    </row>
    <row r="31" spans="1:40" s="5" customFormat="1" ht="24.75" customHeight="1">
      <c r="A31" s="140" t="s">
        <v>90</v>
      </c>
      <c r="B31" s="140"/>
      <c r="C31" s="141"/>
      <c r="D31" s="70">
        <v>3</v>
      </c>
      <c r="E31" s="71">
        <f>SUM(E28:E30)</f>
        <v>1556</v>
      </c>
      <c r="F31" s="71">
        <f>SUM(F28:F30)</f>
        <v>16</v>
      </c>
      <c r="G31" s="71">
        <f>SUM(G28:G30)</f>
        <v>18</v>
      </c>
      <c r="H31" s="71">
        <f>SUM(H28:H30)</f>
        <v>3098</v>
      </c>
      <c r="I31" s="71">
        <f>SUM(I28:I30)</f>
        <v>3088</v>
      </c>
      <c r="J31" s="72">
        <f t="shared" si="0"/>
        <v>93.87878787878789</v>
      </c>
      <c r="K31" s="71">
        <f t="shared" si="20"/>
        <v>4654</v>
      </c>
      <c r="L31" s="71">
        <f>SUM(L28:L30)</f>
        <v>2399</v>
      </c>
      <c r="M31" s="71">
        <f>SUM(M28:M30)</f>
        <v>408</v>
      </c>
      <c r="N31" s="71">
        <f t="shared" si="21"/>
        <v>2807</v>
      </c>
      <c r="O31" s="71">
        <f>SUM(O28:O30)</f>
        <v>0</v>
      </c>
      <c r="P31" s="71">
        <f>SUM(P28:P30)</f>
        <v>4</v>
      </c>
      <c r="Q31" s="71">
        <f>SUM(Q28:Q30)</f>
        <v>6</v>
      </c>
      <c r="R31" s="72">
        <f t="shared" si="1"/>
        <v>85.06060606060606</v>
      </c>
      <c r="S31" s="71">
        <f>SUM(S28:S30)</f>
        <v>1847</v>
      </c>
      <c r="T31" s="71">
        <f>SUM(T28:T30)</f>
        <v>27</v>
      </c>
      <c r="U31" s="71">
        <f>SUM(U28:U30)</f>
        <v>29</v>
      </c>
      <c r="V31" s="72">
        <f t="shared" si="24"/>
        <v>615.6666666666666</v>
      </c>
      <c r="W31" s="72">
        <f t="shared" si="25"/>
        <v>9</v>
      </c>
      <c r="X31" s="71">
        <f t="shared" si="7"/>
        <v>87</v>
      </c>
      <c r="Y31" s="71">
        <f>SUM(Y28:Y30)</f>
        <v>63</v>
      </c>
      <c r="Z31" s="72">
        <f t="shared" si="26"/>
        <v>72.41379310344827</v>
      </c>
      <c r="AA31" s="71">
        <f>SUM(AA28:AA30)</f>
        <v>13</v>
      </c>
      <c r="AB31" s="72">
        <f t="shared" si="27"/>
        <v>14.942528735632186</v>
      </c>
      <c r="AC31" s="71">
        <f>SUM(AC28:AC30)</f>
        <v>10</v>
      </c>
      <c r="AD31" s="72">
        <f t="shared" si="28"/>
        <v>11.494252873563218</v>
      </c>
      <c r="AE31" s="71">
        <f>SUM(AE28:AE30)</f>
        <v>1</v>
      </c>
      <c r="AF31" s="72">
        <f t="shared" si="29"/>
        <v>1.1494252873563218</v>
      </c>
      <c r="AG31" s="72">
        <f t="shared" si="30"/>
        <v>90.60684312459651</v>
      </c>
      <c r="AH31" s="72">
        <f t="shared" si="31"/>
        <v>60.31370863773099</v>
      </c>
      <c r="AI31" s="72">
        <f t="shared" si="32"/>
        <v>99.18061987887424</v>
      </c>
      <c r="AJ31" s="73">
        <f t="shared" si="15"/>
        <v>7.154293092317625</v>
      </c>
      <c r="AK31" s="73">
        <f t="shared" si="33"/>
        <v>85.46490915568222</v>
      </c>
      <c r="AL31" s="73">
        <f t="shared" si="34"/>
        <v>14.535090844317777</v>
      </c>
      <c r="AM31" s="73">
        <f t="shared" si="35"/>
        <v>0.21375133594584966</v>
      </c>
      <c r="AN31" s="71">
        <f t="shared" si="2"/>
        <v>141.03030303030303</v>
      </c>
    </row>
    <row r="32" spans="1:40" ht="24.75" customHeight="1">
      <c r="A32" s="92">
        <v>12</v>
      </c>
      <c r="B32" s="119" t="s">
        <v>93</v>
      </c>
      <c r="C32" s="119"/>
      <c r="D32" s="67">
        <v>3</v>
      </c>
      <c r="E32" s="62">
        <v>57</v>
      </c>
      <c r="F32" s="62"/>
      <c r="G32" s="62"/>
      <c r="H32" s="62">
        <v>390</v>
      </c>
      <c r="I32" s="62">
        <v>390</v>
      </c>
      <c r="J32" s="63">
        <f t="shared" si="0"/>
        <v>11.818181818181818</v>
      </c>
      <c r="K32" s="64">
        <f t="shared" si="20"/>
        <v>447</v>
      </c>
      <c r="L32" s="62"/>
      <c r="M32" s="62">
        <v>364</v>
      </c>
      <c r="N32" s="64">
        <f t="shared" si="21"/>
        <v>364</v>
      </c>
      <c r="O32" s="62"/>
      <c r="P32" s="62"/>
      <c r="Q32" s="62"/>
      <c r="R32" s="63">
        <f t="shared" si="1"/>
        <v>11.03030303030303</v>
      </c>
      <c r="S32" s="62">
        <v>83</v>
      </c>
      <c r="T32" s="62"/>
      <c r="U32" s="62"/>
      <c r="V32" s="63">
        <f t="shared" si="24"/>
        <v>27.666666666666668</v>
      </c>
      <c r="W32" s="63">
        <f t="shared" si="25"/>
        <v>0</v>
      </c>
      <c r="X32" s="65">
        <f t="shared" si="7"/>
        <v>0</v>
      </c>
      <c r="Y32" s="62"/>
      <c r="Z32" s="63">
        <f t="shared" si="26"/>
      </c>
      <c r="AA32" s="62"/>
      <c r="AB32" s="63">
        <f t="shared" si="27"/>
      </c>
      <c r="AC32" s="62"/>
      <c r="AD32" s="63">
        <f t="shared" si="28"/>
      </c>
      <c r="AE32" s="62"/>
      <c r="AF32" s="63">
        <f t="shared" si="29"/>
      </c>
      <c r="AG32" s="63">
        <f t="shared" si="30"/>
        <v>93.33333333333333</v>
      </c>
      <c r="AH32" s="63">
        <f t="shared" si="31"/>
        <v>81.4317673378076</v>
      </c>
      <c r="AI32" s="63">
        <f t="shared" si="32"/>
        <v>100</v>
      </c>
      <c r="AJ32" s="66">
        <f t="shared" si="15"/>
        <v>2.5538461538461537</v>
      </c>
      <c r="AK32" s="66">
        <f t="shared" si="33"/>
      </c>
      <c r="AL32" s="66">
        <f t="shared" si="34"/>
        <v>100</v>
      </c>
      <c r="AM32" s="66">
        <f t="shared" si="35"/>
        <v>0</v>
      </c>
      <c r="AN32" s="64">
        <f t="shared" si="2"/>
        <v>13.545454545454545</v>
      </c>
    </row>
    <row r="33" spans="1:40" s="5" customFormat="1" ht="24.75" customHeight="1">
      <c r="A33" s="140" t="s">
        <v>92</v>
      </c>
      <c r="B33" s="140"/>
      <c r="C33" s="141"/>
      <c r="D33" s="70">
        <v>3</v>
      </c>
      <c r="E33" s="71">
        <f>SUM(E31:E32)</f>
        <v>1613</v>
      </c>
      <c r="F33" s="71">
        <f>SUM(F31:F32)</f>
        <v>16</v>
      </c>
      <c r="G33" s="71">
        <f>SUM(G31:G32)</f>
        <v>18</v>
      </c>
      <c r="H33" s="71">
        <f>SUM(H31:H32)</f>
        <v>3488</v>
      </c>
      <c r="I33" s="71">
        <f>SUM(I31:I32)</f>
        <v>3478</v>
      </c>
      <c r="J33" s="72">
        <f t="shared" si="0"/>
        <v>105.6969696969697</v>
      </c>
      <c r="K33" s="71">
        <f t="shared" si="20"/>
        <v>5101</v>
      </c>
      <c r="L33" s="71">
        <f>SUM(L31:L32)</f>
        <v>2399</v>
      </c>
      <c r="M33" s="71">
        <f>SUM(M31:M32)</f>
        <v>772</v>
      </c>
      <c r="N33" s="71">
        <f t="shared" si="21"/>
        <v>3171</v>
      </c>
      <c r="O33" s="71">
        <f>SUM(O31:O32)</f>
        <v>0</v>
      </c>
      <c r="P33" s="71">
        <f>SUM(P31:P32)</f>
        <v>4</v>
      </c>
      <c r="Q33" s="71">
        <f>SUM(Q31:Q32)</f>
        <v>6</v>
      </c>
      <c r="R33" s="72">
        <f t="shared" si="1"/>
        <v>96.0909090909091</v>
      </c>
      <c r="S33" s="71">
        <f>SUM(S31:S32)</f>
        <v>1930</v>
      </c>
      <c r="T33" s="71">
        <f>SUM(T31:T32)</f>
        <v>27</v>
      </c>
      <c r="U33" s="71">
        <f>SUM(U31:U32)</f>
        <v>29</v>
      </c>
      <c r="V33" s="72">
        <f>IF((D33=0),"",(S33/D33))</f>
        <v>643.3333333333334</v>
      </c>
      <c r="W33" s="72">
        <f t="shared" si="25"/>
        <v>9</v>
      </c>
      <c r="X33" s="71">
        <f t="shared" si="7"/>
        <v>87</v>
      </c>
      <c r="Y33" s="71">
        <f aca="true" t="shared" si="36" ref="Y33:AE33">SUM(Y31:Y32)</f>
        <v>63</v>
      </c>
      <c r="Z33" s="72">
        <f t="shared" si="26"/>
        <v>72.41379310344827</v>
      </c>
      <c r="AA33" s="71">
        <f t="shared" si="36"/>
        <v>13</v>
      </c>
      <c r="AB33" s="72">
        <f t="shared" si="27"/>
        <v>14.942528735632186</v>
      </c>
      <c r="AC33" s="71">
        <f t="shared" si="36"/>
        <v>10</v>
      </c>
      <c r="AD33" s="72">
        <f t="shared" si="28"/>
        <v>11.494252873563218</v>
      </c>
      <c r="AE33" s="71">
        <f t="shared" si="36"/>
        <v>1</v>
      </c>
      <c r="AF33" s="72">
        <f t="shared" si="29"/>
        <v>1.1494252873563218</v>
      </c>
      <c r="AG33" s="72">
        <f t="shared" si="30"/>
        <v>90.91169724770643</v>
      </c>
      <c r="AH33" s="72">
        <f t="shared" si="31"/>
        <v>62.16428151342874</v>
      </c>
      <c r="AI33" s="72">
        <f t="shared" si="32"/>
        <v>99.27467675812046</v>
      </c>
      <c r="AJ33" s="73">
        <f t="shared" si="15"/>
        <v>6.639908256880734</v>
      </c>
      <c r="AK33" s="73">
        <f t="shared" si="33"/>
        <v>75.65436770734783</v>
      </c>
      <c r="AL33" s="73">
        <f t="shared" si="34"/>
        <v>24.345632292652162</v>
      </c>
      <c r="AM33" s="73">
        <f t="shared" si="35"/>
        <v>0.1892147587511826</v>
      </c>
      <c r="AN33" s="71">
        <f t="shared" si="2"/>
        <v>154.57575757575756</v>
      </c>
    </row>
    <row r="34" spans="1:40" ht="24.75" customHeight="1">
      <c r="A34" s="92">
        <v>13</v>
      </c>
      <c r="B34" s="119" t="s">
        <v>102</v>
      </c>
      <c r="C34" s="119"/>
      <c r="D34" s="67">
        <v>3</v>
      </c>
      <c r="E34" s="62">
        <v>361</v>
      </c>
      <c r="F34" s="62"/>
      <c r="G34" s="62"/>
      <c r="H34" s="62">
        <v>907</v>
      </c>
      <c r="I34" s="62">
        <v>907</v>
      </c>
      <c r="J34" s="63">
        <f t="shared" si="0"/>
        <v>27.484848484848484</v>
      </c>
      <c r="K34" s="65">
        <f t="shared" si="20"/>
        <v>1268</v>
      </c>
      <c r="L34" s="62">
        <v>964</v>
      </c>
      <c r="M34" s="62">
        <v>24</v>
      </c>
      <c r="N34" s="65">
        <f t="shared" si="21"/>
        <v>988</v>
      </c>
      <c r="O34" s="62"/>
      <c r="P34" s="62"/>
      <c r="Q34" s="62"/>
      <c r="R34" s="63">
        <f t="shared" si="1"/>
        <v>29.939393939393938</v>
      </c>
      <c r="S34" s="62">
        <v>280</v>
      </c>
      <c r="T34" s="62"/>
      <c r="U34" s="62"/>
      <c r="V34" s="63">
        <f t="shared" si="24"/>
        <v>93.33333333333333</v>
      </c>
      <c r="W34" s="63">
        <f t="shared" si="25"/>
        <v>0</v>
      </c>
      <c r="X34" s="65">
        <f t="shared" si="7"/>
        <v>0</v>
      </c>
      <c r="Y34" s="62"/>
      <c r="Z34" s="63">
        <f t="shared" si="26"/>
      </c>
      <c r="AA34" s="62"/>
      <c r="AB34" s="63">
        <f t="shared" si="27"/>
      </c>
      <c r="AC34" s="62"/>
      <c r="AD34" s="63">
        <f t="shared" si="28"/>
      </c>
      <c r="AE34" s="62"/>
      <c r="AF34" s="63">
        <f t="shared" si="29"/>
      </c>
      <c r="AG34" s="63">
        <f t="shared" si="30"/>
        <v>108.93054024255788</v>
      </c>
      <c r="AH34" s="63">
        <f t="shared" si="31"/>
        <v>77.91798107255521</v>
      </c>
      <c r="AI34" s="63">
        <f t="shared" si="32"/>
        <v>100</v>
      </c>
      <c r="AJ34" s="68">
        <f t="shared" si="15"/>
        <v>3.7045203969128995</v>
      </c>
      <c r="AK34" s="68">
        <f t="shared" si="33"/>
        <v>97.57085020242914</v>
      </c>
      <c r="AL34" s="68">
        <f t="shared" si="34"/>
        <v>2.42914979757085</v>
      </c>
      <c r="AM34" s="68">
        <f t="shared" si="35"/>
        <v>0</v>
      </c>
      <c r="AN34" s="65">
        <f t="shared" si="2"/>
        <v>38.42424242424243</v>
      </c>
    </row>
    <row r="35" spans="1:40" ht="24.75" customHeight="1">
      <c r="A35" s="117" t="s">
        <v>103</v>
      </c>
      <c r="B35" s="118"/>
      <c r="C35" s="118"/>
      <c r="D35" s="70">
        <v>3</v>
      </c>
      <c r="E35" s="71">
        <f>SUM(E33:E34)</f>
        <v>1974</v>
      </c>
      <c r="F35" s="71">
        <f>SUM(F33:F34)</f>
        <v>16</v>
      </c>
      <c r="G35" s="71">
        <f>SUM(G33:G34)</f>
        <v>18</v>
      </c>
      <c r="H35" s="71">
        <f>SUM(H33:H34)</f>
        <v>4395</v>
      </c>
      <c r="I35" s="71">
        <f>SUM(I33:I34)</f>
        <v>4385</v>
      </c>
      <c r="J35" s="72">
        <f t="shared" si="0"/>
        <v>133.1818181818182</v>
      </c>
      <c r="K35" s="71">
        <f t="shared" si="20"/>
        <v>6369</v>
      </c>
      <c r="L35" s="71">
        <f>SUM(L33:L34)</f>
        <v>3363</v>
      </c>
      <c r="M35" s="71">
        <f>SUM(M33:M34)</f>
        <v>796</v>
      </c>
      <c r="N35" s="71">
        <f t="shared" si="21"/>
        <v>4159</v>
      </c>
      <c r="O35" s="71">
        <f>SUM(O33:O34)</f>
        <v>0</v>
      </c>
      <c r="P35" s="71">
        <f>SUM(P33:P34)</f>
        <v>4</v>
      </c>
      <c r="Q35" s="71">
        <f>SUM(Q33:Q34)</f>
        <v>6</v>
      </c>
      <c r="R35" s="72">
        <f t="shared" si="1"/>
        <v>126.03030303030302</v>
      </c>
      <c r="S35" s="71">
        <f>SUM(S33:S34)</f>
        <v>2210</v>
      </c>
      <c r="T35" s="71">
        <f>SUM(T33:T34)</f>
        <v>27</v>
      </c>
      <c r="U35" s="71">
        <f>SUM(U33:U34)</f>
        <v>29</v>
      </c>
      <c r="V35" s="72">
        <f t="shared" si="24"/>
        <v>736.6666666666666</v>
      </c>
      <c r="W35" s="72">
        <f t="shared" si="25"/>
        <v>9</v>
      </c>
      <c r="X35" s="71">
        <f t="shared" si="7"/>
        <v>87</v>
      </c>
      <c r="Y35" s="71">
        <f>SUM(Y33:Y34)</f>
        <v>63</v>
      </c>
      <c r="Z35" s="72">
        <f t="shared" si="26"/>
        <v>72.41379310344827</v>
      </c>
      <c r="AA35" s="71">
        <f>SUM(AA33:AA34)</f>
        <v>13</v>
      </c>
      <c r="AB35" s="72">
        <f t="shared" si="27"/>
        <v>14.942528735632186</v>
      </c>
      <c r="AC35" s="71">
        <f>SUM(AC33:AC34)</f>
        <v>10</v>
      </c>
      <c r="AD35" s="72">
        <f t="shared" si="28"/>
        <v>11.494252873563218</v>
      </c>
      <c r="AE35" s="71">
        <f>SUM(AE33:AE34)</f>
        <v>1</v>
      </c>
      <c r="AF35" s="72">
        <f aca="true" t="shared" si="37" ref="AF35:AF44">IF((X35=0),"",((AE35/X35)*100))</f>
        <v>1.1494252873563218</v>
      </c>
      <c r="AG35" s="72">
        <f aca="true" t="shared" si="38" ref="AG35:AG44">IF((H35=0),"",((N35/H35)*100))</f>
        <v>94.63026166097839</v>
      </c>
      <c r="AH35" s="72">
        <f aca="true" t="shared" si="39" ref="AH35:AH44">IF((K35=0),"",((N35/K35)*100))</f>
        <v>65.30067514523473</v>
      </c>
      <c r="AI35" s="72">
        <f aca="true" t="shared" si="40" ref="AI35:AI44">IF((N35=0),"",((((N35-AA35)-AC35)/N35)*100))</f>
        <v>99.44698244770377</v>
      </c>
      <c r="AJ35" s="73">
        <f t="shared" si="15"/>
        <v>6.034129692832765</v>
      </c>
      <c r="AK35" s="73">
        <f aca="true" t="shared" si="41" ref="AK35:AK44">IF((L35=0),"",((L35/N35)*100))</f>
        <v>80.86078384226978</v>
      </c>
      <c r="AL35" s="73">
        <f aca="true" t="shared" si="42" ref="AL35:AL44">IF((M35=0),"",((M35/N35)*100))</f>
        <v>19.139216157730225</v>
      </c>
      <c r="AM35" s="73">
        <f aca="true" t="shared" si="43" ref="AM35:AM44">IF((N35=0),"",((Q35/N35)*100))</f>
        <v>0.1442654484251022</v>
      </c>
      <c r="AN35" s="71">
        <f t="shared" si="2"/>
        <v>193</v>
      </c>
    </row>
    <row r="36" spans="1:40" ht="24.75" customHeight="1">
      <c r="A36" s="92">
        <v>14</v>
      </c>
      <c r="B36" s="119" t="s">
        <v>107</v>
      </c>
      <c r="C36" s="119"/>
      <c r="D36" s="67"/>
      <c r="E36" s="62"/>
      <c r="F36" s="62"/>
      <c r="G36" s="62"/>
      <c r="H36" s="62"/>
      <c r="I36" s="62"/>
      <c r="J36" s="63">
        <f t="shared" si="0"/>
      </c>
      <c r="K36" s="64">
        <f aca="true" t="shared" si="44" ref="K36:K44">E36+H36</f>
        <v>0</v>
      </c>
      <c r="L36" s="62"/>
      <c r="M36" s="62"/>
      <c r="N36" s="64">
        <f aca="true" t="shared" si="45" ref="N36:N44">L36+M36</f>
        <v>0</v>
      </c>
      <c r="O36" s="62"/>
      <c r="P36" s="62"/>
      <c r="Q36" s="62"/>
      <c r="R36" s="63">
        <f t="shared" si="1"/>
      </c>
      <c r="S36" s="62"/>
      <c r="T36" s="62"/>
      <c r="U36" s="62"/>
      <c r="V36" s="63">
        <f aca="true" t="shared" si="46" ref="V36:V44">IF((D36=0),"",(S36/D36))</f>
      </c>
      <c r="W36" s="63">
        <f aca="true" t="shared" si="47" ref="W36:W44">IF((D36=0),"",(T36/D36))</f>
      </c>
      <c r="X36" s="65">
        <f t="shared" si="7"/>
        <v>0</v>
      </c>
      <c r="Y36" s="62"/>
      <c r="Z36" s="63">
        <f aca="true" t="shared" si="48" ref="Z36:Z44">IF((X36=0),"",((Y36/X36)*100))</f>
      </c>
      <c r="AA36" s="62"/>
      <c r="AB36" s="63">
        <f aca="true" t="shared" si="49" ref="AB36:AB44">IF((X36=0),"",((AA36/X36)*100))</f>
      </c>
      <c r="AC36" s="62"/>
      <c r="AD36" s="63">
        <f aca="true" t="shared" si="50" ref="AD36:AD44">IF((X36=0),"",((AC36/X36)*100))</f>
      </c>
      <c r="AE36" s="62"/>
      <c r="AF36" s="63">
        <f t="shared" si="37"/>
      </c>
      <c r="AG36" s="63">
        <f t="shared" si="38"/>
      </c>
      <c r="AH36" s="63">
        <f t="shared" si="39"/>
      </c>
      <c r="AI36" s="63">
        <f t="shared" si="40"/>
      </c>
      <c r="AJ36" s="66">
        <f t="shared" si="15"/>
      </c>
      <c r="AK36" s="66">
        <f t="shared" si="41"/>
      </c>
      <c r="AL36" s="66">
        <f t="shared" si="42"/>
      </c>
      <c r="AM36" s="66">
        <f t="shared" si="43"/>
      </c>
      <c r="AN36" s="64">
        <f t="shared" si="2"/>
      </c>
    </row>
    <row r="37" spans="1:40" ht="24.75" customHeight="1">
      <c r="A37" s="92">
        <v>15</v>
      </c>
      <c r="B37" s="119" t="s">
        <v>106</v>
      </c>
      <c r="C37" s="119"/>
      <c r="D37" s="62"/>
      <c r="E37" s="62"/>
      <c r="F37" s="62"/>
      <c r="G37" s="62"/>
      <c r="H37" s="62"/>
      <c r="I37" s="62"/>
      <c r="J37" s="63">
        <f t="shared" si="0"/>
      </c>
      <c r="K37" s="64">
        <f t="shared" si="44"/>
        <v>0</v>
      </c>
      <c r="L37" s="62"/>
      <c r="M37" s="62"/>
      <c r="N37" s="64">
        <f t="shared" si="45"/>
        <v>0</v>
      </c>
      <c r="O37" s="62"/>
      <c r="P37" s="62"/>
      <c r="Q37" s="62"/>
      <c r="R37" s="63">
        <f t="shared" si="1"/>
      </c>
      <c r="S37" s="62"/>
      <c r="T37" s="62"/>
      <c r="U37" s="62"/>
      <c r="V37" s="63">
        <f t="shared" si="46"/>
      </c>
      <c r="W37" s="63">
        <f t="shared" si="47"/>
      </c>
      <c r="X37" s="65">
        <f t="shared" si="7"/>
        <v>0</v>
      </c>
      <c r="Y37" s="62"/>
      <c r="Z37" s="63">
        <f t="shared" si="48"/>
      </c>
      <c r="AA37" s="62"/>
      <c r="AB37" s="63">
        <f t="shared" si="49"/>
      </c>
      <c r="AC37" s="62"/>
      <c r="AD37" s="63">
        <f t="shared" si="50"/>
      </c>
      <c r="AE37" s="62"/>
      <c r="AF37" s="63">
        <f t="shared" si="37"/>
      </c>
      <c r="AG37" s="63">
        <f t="shared" si="38"/>
      </c>
      <c r="AH37" s="63">
        <f t="shared" si="39"/>
      </c>
      <c r="AI37" s="63">
        <f t="shared" si="40"/>
      </c>
      <c r="AJ37" s="66">
        <f t="shared" si="15"/>
      </c>
      <c r="AK37" s="66">
        <f t="shared" si="41"/>
      </c>
      <c r="AL37" s="66">
        <f t="shared" si="42"/>
      </c>
      <c r="AM37" s="66">
        <f t="shared" si="43"/>
      </c>
      <c r="AN37" s="64">
        <f t="shared" si="2"/>
      </c>
    </row>
    <row r="38" spans="1:40" ht="24.75" customHeight="1">
      <c r="A38" s="117" t="s">
        <v>105</v>
      </c>
      <c r="B38" s="118"/>
      <c r="C38" s="118"/>
      <c r="D38" s="70"/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0</v>
      </c>
      <c r="I38" s="71">
        <f>SUM(I36:I37)</f>
        <v>0</v>
      </c>
      <c r="J38" s="72">
        <f t="shared" si="0"/>
      </c>
      <c r="K38" s="71">
        <f t="shared" si="44"/>
        <v>0</v>
      </c>
      <c r="L38" s="71">
        <f>SUM(L36:L37)</f>
        <v>0</v>
      </c>
      <c r="M38" s="71">
        <f>SUM(M36:M37)</f>
        <v>0</v>
      </c>
      <c r="N38" s="71">
        <f t="shared" si="45"/>
        <v>0</v>
      </c>
      <c r="O38" s="71">
        <f>SUM(O36:O37)</f>
        <v>0</v>
      </c>
      <c r="P38" s="71">
        <f>SUM(P36:P37)</f>
        <v>0</v>
      </c>
      <c r="Q38" s="71">
        <f>SUM(Q36:Q37)</f>
        <v>0</v>
      </c>
      <c r="R38" s="72">
        <f t="shared" si="1"/>
      </c>
      <c r="S38" s="71">
        <f>SUM(S36:S37)</f>
        <v>0</v>
      </c>
      <c r="T38" s="71">
        <f>SUM(T36:T37)</f>
        <v>0</v>
      </c>
      <c r="U38" s="71">
        <f>SUM(U36:U37)</f>
        <v>0</v>
      </c>
      <c r="V38" s="72">
        <f t="shared" si="46"/>
      </c>
      <c r="W38" s="72">
        <f t="shared" si="47"/>
      </c>
      <c r="X38" s="71">
        <f t="shared" si="7"/>
        <v>0</v>
      </c>
      <c r="Y38" s="71">
        <f>SUM(Y36:Y37)</f>
        <v>0</v>
      </c>
      <c r="Z38" s="72">
        <f t="shared" si="48"/>
      </c>
      <c r="AA38" s="71">
        <f>SUM(AA36:AA37)</f>
        <v>0</v>
      </c>
      <c r="AB38" s="72">
        <f t="shared" si="49"/>
      </c>
      <c r="AC38" s="71">
        <f>SUM(AC36:AC37)</f>
        <v>0</v>
      </c>
      <c r="AD38" s="72">
        <f t="shared" si="50"/>
      </c>
      <c r="AE38" s="71">
        <f>SUM(AE36:AE37)</f>
        <v>0</v>
      </c>
      <c r="AF38" s="72">
        <f t="shared" si="37"/>
      </c>
      <c r="AG38" s="72">
        <f t="shared" si="38"/>
      </c>
      <c r="AH38" s="72">
        <f t="shared" si="39"/>
      </c>
      <c r="AI38" s="72">
        <f t="shared" si="40"/>
      </c>
      <c r="AJ38" s="73">
        <f t="shared" si="15"/>
      </c>
      <c r="AK38" s="73">
        <f t="shared" si="41"/>
      </c>
      <c r="AL38" s="73">
        <f t="shared" si="42"/>
      </c>
      <c r="AM38" s="73">
        <f t="shared" si="43"/>
      </c>
      <c r="AN38" s="71">
        <f t="shared" si="2"/>
      </c>
    </row>
    <row r="39" spans="1:40" ht="24.75" customHeight="1">
      <c r="A39" s="92">
        <v>16</v>
      </c>
      <c r="B39" s="119" t="s">
        <v>111</v>
      </c>
      <c r="C39" s="119"/>
      <c r="D39" s="67"/>
      <c r="E39" s="62"/>
      <c r="F39" s="62"/>
      <c r="G39" s="62"/>
      <c r="H39" s="62"/>
      <c r="I39" s="62"/>
      <c r="J39" s="63">
        <f t="shared" si="0"/>
      </c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>
        <f t="shared" si="1"/>
      </c>
      <c r="S39" s="62"/>
      <c r="T39" s="62"/>
      <c r="U39" s="62"/>
      <c r="V39" s="63">
        <f>IF((D39=0),"",(S39/D39))</f>
      </c>
      <c r="W39" s="63">
        <f>IF((D39=0),"",(T39/D39))</f>
      </c>
      <c r="X39" s="65">
        <f t="shared" si="7"/>
        <v>0</v>
      </c>
      <c r="Y39" s="62"/>
      <c r="Z39" s="63">
        <f>IF((X39=0),"",((Y39/X39)*100))</f>
      </c>
      <c r="AA39" s="62"/>
      <c r="AB39" s="63">
        <f>IF((X39=0),"",((AA39/X39)*100))</f>
      </c>
      <c r="AC39" s="62"/>
      <c r="AD39" s="63">
        <f>IF((X39=0),"",((AC39/X39)*100))</f>
      </c>
      <c r="AE39" s="62"/>
      <c r="AF39" s="63">
        <f>IF((X39=0),"",((AE39/X39)*100))</f>
      </c>
      <c r="AG39" s="63">
        <f>IF((H39=0),"",((N39/H39)*100))</f>
      </c>
      <c r="AH39" s="63">
        <f>IF((K39=0),"",((N39/K39)*100))</f>
      </c>
      <c r="AI39" s="63">
        <f>IF((N39=0),"",((((N39-AA39)-AC39)/N39)*100))</f>
      </c>
      <c r="AJ39" s="66">
        <f t="shared" si="15"/>
      </c>
      <c r="AK39" s="66">
        <f>IF((L39=0),"",((L39/N39)*100))</f>
      </c>
      <c r="AL39" s="66">
        <f>IF((M39=0),"",((M39/N39)*100))</f>
      </c>
      <c r="AM39" s="66">
        <f>IF((N39=0),"",((Q39/N39)*100))</f>
      </c>
      <c r="AN39" s="64">
        <f t="shared" si="2"/>
      </c>
    </row>
    <row r="40" spans="1:40" ht="24.75" customHeight="1">
      <c r="A40" s="117" t="s">
        <v>112</v>
      </c>
      <c r="B40" s="118"/>
      <c r="C40" s="118"/>
      <c r="D40" s="70"/>
      <c r="E40" s="71">
        <f>SUM(E39:E39)</f>
        <v>0</v>
      </c>
      <c r="F40" s="71">
        <f>SUM(F39:F39)</f>
        <v>0</v>
      </c>
      <c r="G40" s="71">
        <f>SUM(G39:G39)</f>
        <v>0</v>
      </c>
      <c r="H40" s="71">
        <f>SUM(H39:H39)</f>
        <v>0</v>
      </c>
      <c r="I40" s="71">
        <f>SUM(I39:I39)</f>
        <v>0</v>
      </c>
      <c r="J40" s="72">
        <f t="shared" si="0"/>
      </c>
      <c r="K40" s="71">
        <f>E40+H40</f>
        <v>0</v>
      </c>
      <c r="L40" s="71">
        <f>SUM(L39:L39)</f>
        <v>0</v>
      </c>
      <c r="M40" s="71">
        <f>SUM(M39:M39)</f>
        <v>0</v>
      </c>
      <c r="N40" s="71">
        <f>L40+M40</f>
        <v>0</v>
      </c>
      <c r="O40" s="71">
        <f>SUM(O39:O39)</f>
        <v>0</v>
      </c>
      <c r="P40" s="71">
        <f>SUM(P39:P39)</f>
        <v>0</v>
      </c>
      <c r="Q40" s="71">
        <f>SUM(Q39:Q39)</f>
        <v>0</v>
      </c>
      <c r="R40" s="72">
        <f t="shared" si="1"/>
      </c>
      <c r="S40" s="71">
        <f>SUM(S39:S39)</f>
        <v>0</v>
      </c>
      <c r="T40" s="71">
        <f>SUM(T39:T39)</f>
        <v>0</v>
      </c>
      <c r="U40" s="71">
        <f>SUM(U39:U39)</f>
        <v>0</v>
      </c>
      <c r="V40" s="72">
        <f>IF((D40=0),"",(S40/D40))</f>
      </c>
      <c r="W40" s="72">
        <f>IF((D40=0),"",(T40/D40))</f>
      </c>
      <c r="X40" s="71">
        <f t="shared" si="7"/>
        <v>0</v>
      </c>
      <c r="Y40" s="71">
        <f aca="true" t="shared" si="51" ref="Y40:AE40">SUM(Y39:Y39)</f>
        <v>0</v>
      </c>
      <c r="Z40" s="72">
        <f>IF((X40=0),"",((Y40/X40)*100))</f>
      </c>
      <c r="AA40" s="71">
        <f t="shared" si="51"/>
        <v>0</v>
      </c>
      <c r="AB40" s="72">
        <f>IF((X40=0),"",((AA40/X40)*100))</f>
      </c>
      <c r="AC40" s="71">
        <f t="shared" si="51"/>
        <v>0</v>
      </c>
      <c r="AD40" s="72">
        <f>IF((X40=0),"",((AC40/X40)*100))</f>
      </c>
      <c r="AE40" s="71">
        <f t="shared" si="51"/>
        <v>0</v>
      </c>
      <c r="AF40" s="72">
        <f>IF((X40=0),"",((AE40/X40)*100))</f>
      </c>
      <c r="AG40" s="72">
        <f>IF((H40=0),"",((N40/H40)*100))</f>
      </c>
      <c r="AH40" s="72">
        <f>IF((K40=0),"",((N40/K40)*100))</f>
      </c>
      <c r="AI40" s="72">
        <f>IF((N40=0),"",((((N40-AA40)-AC40)/N40)*100))</f>
      </c>
      <c r="AJ40" s="73">
        <f t="shared" si="15"/>
      </c>
      <c r="AK40" s="73">
        <f>IF((L40=0),"",((L40/N40)*100))</f>
      </c>
      <c r="AL40" s="73">
        <f>IF((M40=0),"",((M40/N40)*100))</f>
      </c>
      <c r="AM40" s="73">
        <f>IF((N40=0),"",((Q40/N40)*100))</f>
      </c>
      <c r="AN40" s="71">
        <f t="shared" si="2"/>
      </c>
    </row>
    <row r="41" spans="1:40" ht="24.75" customHeight="1">
      <c r="A41" s="123" t="s">
        <v>110</v>
      </c>
      <c r="B41" s="124"/>
      <c r="C41" s="124"/>
      <c r="D41" s="70">
        <v>3</v>
      </c>
      <c r="E41" s="74">
        <f>SUM(E35,E38,E40)</f>
        <v>1974</v>
      </c>
      <c r="F41" s="74">
        <f>SUM(F35,F38,F40)</f>
        <v>16</v>
      </c>
      <c r="G41" s="74">
        <f>SUM(G35,G38,G40)</f>
        <v>18</v>
      </c>
      <c r="H41" s="74">
        <f>SUM(H35,H38,H40)</f>
        <v>4395</v>
      </c>
      <c r="I41" s="74">
        <f>SUM(I35,I38,I40)</f>
        <v>4385</v>
      </c>
      <c r="J41" s="75">
        <f t="shared" si="0"/>
        <v>133.1818181818182</v>
      </c>
      <c r="K41" s="74">
        <f t="shared" si="44"/>
        <v>6369</v>
      </c>
      <c r="L41" s="74">
        <f>SUM(L35,L38,L40)</f>
        <v>3363</v>
      </c>
      <c r="M41" s="74">
        <f>SUM(M35,M38,M40)</f>
        <v>796</v>
      </c>
      <c r="N41" s="74">
        <f t="shared" si="45"/>
        <v>4159</v>
      </c>
      <c r="O41" s="74">
        <f>SUM(O35,O38,O40)</f>
        <v>0</v>
      </c>
      <c r="P41" s="74">
        <f>SUM(P35,P38,P40)</f>
        <v>4</v>
      </c>
      <c r="Q41" s="74">
        <f>SUM(Q35,Q38,Q40)</f>
        <v>6</v>
      </c>
      <c r="R41" s="75">
        <f t="shared" si="1"/>
        <v>126.03030303030302</v>
      </c>
      <c r="S41" s="74">
        <f>SUM(S35,S38,S40)</f>
        <v>2210</v>
      </c>
      <c r="T41" s="74">
        <f>SUM(T35,T38,T40)</f>
        <v>27</v>
      </c>
      <c r="U41" s="74">
        <f>SUM(U35,U38,U40)</f>
        <v>29</v>
      </c>
      <c r="V41" s="75">
        <f t="shared" si="46"/>
        <v>736.6666666666666</v>
      </c>
      <c r="W41" s="75">
        <f t="shared" si="47"/>
        <v>9</v>
      </c>
      <c r="X41" s="74">
        <f t="shared" si="7"/>
        <v>87</v>
      </c>
      <c r="Y41" s="74">
        <f>SUM(Y35,Y38,Y40)</f>
        <v>63</v>
      </c>
      <c r="Z41" s="75">
        <f t="shared" si="48"/>
        <v>72.41379310344827</v>
      </c>
      <c r="AA41" s="74">
        <f>SUM(AA35,AA38,AA40)</f>
        <v>13</v>
      </c>
      <c r="AB41" s="75">
        <f t="shared" si="49"/>
        <v>14.942528735632186</v>
      </c>
      <c r="AC41" s="74">
        <f>SUM(AC35,AC38,AC40)</f>
        <v>10</v>
      </c>
      <c r="AD41" s="75">
        <f t="shared" si="50"/>
        <v>11.494252873563218</v>
      </c>
      <c r="AE41" s="74">
        <f>SUM(AE35,AE38,AE40)</f>
        <v>1</v>
      </c>
      <c r="AF41" s="75">
        <f t="shared" si="37"/>
        <v>1.1494252873563218</v>
      </c>
      <c r="AG41" s="75">
        <f t="shared" si="38"/>
        <v>94.63026166097839</v>
      </c>
      <c r="AH41" s="75">
        <f t="shared" si="39"/>
        <v>65.30067514523473</v>
      </c>
      <c r="AI41" s="75">
        <f t="shared" si="40"/>
        <v>99.44698244770377</v>
      </c>
      <c r="AJ41" s="76">
        <f t="shared" si="15"/>
        <v>6.034129692832765</v>
      </c>
      <c r="AK41" s="76">
        <f t="shared" si="41"/>
        <v>80.86078384226978</v>
      </c>
      <c r="AL41" s="76">
        <f t="shared" si="42"/>
        <v>19.139216157730225</v>
      </c>
      <c r="AM41" s="76">
        <f t="shared" si="43"/>
        <v>0.1442654484251022</v>
      </c>
      <c r="AN41" s="74">
        <f t="shared" si="2"/>
        <v>193</v>
      </c>
    </row>
    <row r="42" spans="1:40" ht="24.75" customHeight="1">
      <c r="A42" s="92">
        <v>17</v>
      </c>
      <c r="B42" s="119" t="s">
        <v>94</v>
      </c>
      <c r="C42" s="119"/>
      <c r="D42" s="67">
        <v>3</v>
      </c>
      <c r="E42" s="62">
        <v>337</v>
      </c>
      <c r="F42" s="62"/>
      <c r="G42" s="62"/>
      <c r="H42" s="62">
        <v>886</v>
      </c>
      <c r="I42" s="62">
        <v>886</v>
      </c>
      <c r="J42" s="63">
        <f t="shared" si="0"/>
        <v>26.848484848484848</v>
      </c>
      <c r="K42" s="64">
        <f t="shared" si="44"/>
        <v>1223</v>
      </c>
      <c r="L42" s="62">
        <v>818</v>
      </c>
      <c r="M42" s="62">
        <v>74</v>
      </c>
      <c r="N42" s="64">
        <f t="shared" si="45"/>
        <v>892</v>
      </c>
      <c r="O42" s="62"/>
      <c r="P42" s="62"/>
      <c r="Q42" s="62"/>
      <c r="R42" s="63">
        <f t="shared" si="1"/>
        <v>27.030303030303028</v>
      </c>
      <c r="S42" s="62">
        <v>331</v>
      </c>
      <c r="T42" s="62"/>
      <c r="U42" s="62"/>
      <c r="V42" s="63">
        <f t="shared" si="46"/>
        <v>110.33333333333333</v>
      </c>
      <c r="W42" s="63">
        <f t="shared" si="47"/>
        <v>0</v>
      </c>
      <c r="X42" s="65">
        <f t="shared" si="7"/>
        <v>0</v>
      </c>
      <c r="Y42" s="62"/>
      <c r="Z42" s="63">
        <f t="shared" si="48"/>
      </c>
      <c r="AA42" s="62"/>
      <c r="AB42" s="63">
        <f t="shared" si="49"/>
      </c>
      <c r="AC42" s="62"/>
      <c r="AD42" s="63">
        <f t="shared" si="50"/>
      </c>
      <c r="AE42" s="62"/>
      <c r="AF42" s="63">
        <f t="shared" si="37"/>
      </c>
      <c r="AG42" s="63">
        <f t="shared" si="38"/>
        <v>100.67720090293453</v>
      </c>
      <c r="AH42" s="63">
        <f t="shared" si="39"/>
        <v>72.93540474243663</v>
      </c>
      <c r="AI42" s="63">
        <f t="shared" si="40"/>
        <v>100</v>
      </c>
      <c r="AJ42" s="66">
        <f t="shared" si="15"/>
        <v>4.483069977426637</v>
      </c>
      <c r="AK42" s="66">
        <f t="shared" si="41"/>
        <v>91.70403587443946</v>
      </c>
      <c r="AL42" s="66">
        <f t="shared" si="42"/>
        <v>8.295964125560538</v>
      </c>
      <c r="AM42" s="66">
        <f t="shared" si="43"/>
        <v>0</v>
      </c>
      <c r="AN42" s="64">
        <f t="shared" si="2"/>
        <v>37.06060606060606</v>
      </c>
    </row>
    <row r="43" spans="1:40" ht="24.75" customHeight="1">
      <c r="A43" s="92">
        <v>18</v>
      </c>
      <c r="B43" s="119" t="s">
        <v>95</v>
      </c>
      <c r="C43" s="119"/>
      <c r="D43" s="62">
        <v>2</v>
      </c>
      <c r="E43" s="62">
        <v>33</v>
      </c>
      <c r="F43" s="62"/>
      <c r="G43" s="62"/>
      <c r="H43" s="62">
        <v>175</v>
      </c>
      <c r="I43" s="62">
        <v>175</v>
      </c>
      <c r="J43" s="63">
        <f t="shared" si="0"/>
        <v>7.954545454545454</v>
      </c>
      <c r="K43" s="64">
        <f t="shared" si="44"/>
        <v>208</v>
      </c>
      <c r="L43" s="62"/>
      <c r="M43" s="62">
        <v>170</v>
      </c>
      <c r="N43" s="64">
        <f t="shared" si="45"/>
        <v>170</v>
      </c>
      <c r="O43" s="62"/>
      <c r="P43" s="62"/>
      <c r="Q43" s="62"/>
      <c r="R43" s="63">
        <f t="shared" si="1"/>
        <v>7.7272727272727275</v>
      </c>
      <c r="S43" s="62">
        <v>38</v>
      </c>
      <c r="T43" s="62"/>
      <c r="U43" s="62"/>
      <c r="V43" s="63">
        <f t="shared" si="46"/>
        <v>19</v>
      </c>
      <c r="W43" s="63">
        <f t="shared" si="47"/>
        <v>0</v>
      </c>
      <c r="X43" s="65">
        <f t="shared" si="7"/>
        <v>0</v>
      </c>
      <c r="Y43" s="62"/>
      <c r="Z43" s="63">
        <f t="shared" si="48"/>
      </c>
      <c r="AA43" s="62"/>
      <c r="AB43" s="63">
        <f t="shared" si="49"/>
      </c>
      <c r="AC43" s="62"/>
      <c r="AD43" s="63">
        <f t="shared" si="50"/>
      </c>
      <c r="AE43" s="62"/>
      <c r="AF43" s="63">
        <f t="shared" si="37"/>
      </c>
      <c r="AG43" s="63">
        <f t="shared" si="38"/>
        <v>97.14285714285714</v>
      </c>
      <c r="AH43" s="63">
        <f t="shared" si="39"/>
        <v>81.73076923076923</v>
      </c>
      <c r="AI43" s="63">
        <f t="shared" si="40"/>
        <v>100</v>
      </c>
      <c r="AJ43" s="66">
        <f t="shared" si="15"/>
        <v>2.605714285714286</v>
      </c>
      <c r="AK43" s="66">
        <f t="shared" si="41"/>
      </c>
      <c r="AL43" s="66">
        <f t="shared" si="42"/>
        <v>100</v>
      </c>
      <c r="AM43" s="66">
        <f t="shared" si="43"/>
        <v>0</v>
      </c>
      <c r="AN43" s="64">
        <f t="shared" si="2"/>
        <v>9.454545454545455</v>
      </c>
    </row>
    <row r="44" spans="1:40" ht="24.75" customHeight="1">
      <c r="A44" s="92">
        <v>19</v>
      </c>
      <c r="B44" s="119" t="s">
        <v>96</v>
      </c>
      <c r="C44" s="119"/>
      <c r="D44" s="62"/>
      <c r="E44" s="62"/>
      <c r="F44" s="62"/>
      <c r="G44" s="62"/>
      <c r="H44" s="62"/>
      <c r="I44" s="62"/>
      <c r="J44" s="63">
        <f t="shared" si="0"/>
      </c>
      <c r="K44" s="64">
        <f t="shared" si="44"/>
        <v>0</v>
      </c>
      <c r="L44" s="62"/>
      <c r="M44" s="62"/>
      <c r="N44" s="64">
        <f t="shared" si="45"/>
        <v>0</v>
      </c>
      <c r="O44" s="62"/>
      <c r="P44" s="62"/>
      <c r="Q44" s="62"/>
      <c r="R44" s="63">
        <f t="shared" si="1"/>
      </c>
      <c r="S44" s="62"/>
      <c r="T44" s="62"/>
      <c r="U44" s="62"/>
      <c r="V44" s="63">
        <f t="shared" si="46"/>
      </c>
      <c r="W44" s="63">
        <f t="shared" si="47"/>
      </c>
      <c r="X44" s="65">
        <f t="shared" si="7"/>
        <v>0</v>
      </c>
      <c r="Y44" s="62"/>
      <c r="Z44" s="63">
        <f t="shared" si="48"/>
      </c>
      <c r="AA44" s="62"/>
      <c r="AB44" s="63">
        <f t="shared" si="49"/>
      </c>
      <c r="AC44" s="62"/>
      <c r="AD44" s="63">
        <f t="shared" si="50"/>
      </c>
      <c r="AE44" s="62"/>
      <c r="AF44" s="63">
        <f t="shared" si="37"/>
      </c>
      <c r="AG44" s="63">
        <f t="shared" si="38"/>
      </c>
      <c r="AH44" s="63">
        <f t="shared" si="39"/>
      </c>
      <c r="AI44" s="63">
        <f t="shared" si="40"/>
      </c>
      <c r="AJ44" s="66">
        <f t="shared" si="15"/>
      </c>
      <c r="AK44" s="66">
        <f t="shared" si="41"/>
      </c>
      <c r="AL44" s="66">
        <f t="shared" si="42"/>
      </c>
      <c r="AM44" s="66">
        <f t="shared" si="43"/>
      </c>
      <c r="AN44" s="64">
        <f t="shared" si="2"/>
      </c>
    </row>
    <row r="45" spans="1:40" ht="24.75" customHeight="1">
      <c r="A45" s="92">
        <v>20</v>
      </c>
      <c r="B45" s="119" t="s">
        <v>108</v>
      </c>
      <c r="C45" s="119"/>
      <c r="D45" s="62">
        <v>4</v>
      </c>
      <c r="E45" s="62">
        <v>0</v>
      </c>
      <c r="F45" s="62"/>
      <c r="G45" s="62"/>
      <c r="H45" s="62">
        <v>15</v>
      </c>
      <c r="I45" s="62">
        <v>15</v>
      </c>
      <c r="J45" s="63">
        <f t="shared" si="0"/>
        <v>0.3409090909090909</v>
      </c>
      <c r="K45" s="64">
        <f>E45+H45</f>
        <v>15</v>
      </c>
      <c r="L45" s="62">
        <v>14</v>
      </c>
      <c r="M45" s="62"/>
      <c r="N45" s="64">
        <f>L45+M45</f>
        <v>14</v>
      </c>
      <c r="O45" s="62"/>
      <c r="P45" s="62"/>
      <c r="Q45" s="62"/>
      <c r="R45" s="63">
        <f t="shared" si="1"/>
        <v>0.3181818181818182</v>
      </c>
      <c r="S45" s="62">
        <v>1</v>
      </c>
      <c r="T45" s="62"/>
      <c r="U45" s="62"/>
      <c r="V45" s="63">
        <f>IF((D45=0),"",(S45/D45))</f>
        <v>0.25</v>
      </c>
      <c r="W45" s="63">
        <f>IF((D45=0),"",(T45/D45))</f>
        <v>0</v>
      </c>
      <c r="X45" s="65">
        <f t="shared" si="7"/>
        <v>0</v>
      </c>
      <c r="Y45" s="62"/>
      <c r="Z45" s="63">
        <f>IF((X45=0),"",((Y45/X45)*100))</f>
      </c>
      <c r="AA45" s="62"/>
      <c r="AB45" s="63">
        <f>IF((X45=0),"",((AA45/X45)*100))</f>
      </c>
      <c r="AC45" s="62"/>
      <c r="AD45" s="63">
        <f>IF((X45=0),"",((AC45/X45)*100))</f>
      </c>
      <c r="AE45" s="62"/>
      <c r="AF45" s="63">
        <f>IF((X45=0),"",((AE45/X45)*100))</f>
      </c>
      <c r="AG45" s="63">
        <f>IF((H45=0),"",((N45/H45)*100))</f>
        <v>93.33333333333333</v>
      </c>
      <c r="AH45" s="63">
        <f>IF((K45=0),"",((N45/K45)*100))</f>
        <v>93.33333333333333</v>
      </c>
      <c r="AI45" s="63">
        <f>IF((N45=0),"",((((N45-AA45)-AC45)/N45)*100))</f>
        <v>100</v>
      </c>
      <c r="AJ45" s="66">
        <f t="shared" si="15"/>
        <v>0.8</v>
      </c>
      <c r="AK45" s="66">
        <f>IF((L45=0),"",((L45/N45)*100))</f>
        <v>100</v>
      </c>
      <c r="AL45" s="66">
        <f>IF((M45=0),"",((M45/N45)*100))</f>
      </c>
      <c r="AM45" s="66">
        <f>IF((N45=0),"",((Q45/N45)*100))</f>
        <v>0</v>
      </c>
      <c r="AN45" s="64">
        <f t="shared" si="2"/>
        <v>0.3409090909090909</v>
      </c>
    </row>
    <row r="46" spans="1:40" ht="24.75" customHeight="1">
      <c r="A46" s="92">
        <v>21</v>
      </c>
      <c r="B46" s="119" t="s">
        <v>109</v>
      </c>
      <c r="C46" s="119"/>
      <c r="D46" s="62"/>
      <c r="E46" s="62">
        <v>0</v>
      </c>
      <c r="F46" s="62"/>
      <c r="G46" s="62"/>
      <c r="H46" s="62">
        <v>6913</v>
      </c>
      <c r="I46" s="62">
        <v>6913</v>
      </c>
      <c r="J46" s="63">
        <f t="shared" si="0"/>
      </c>
      <c r="K46" s="64">
        <f>E46+H46</f>
        <v>6913</v>
      </c>
      <c r="L46" s="62"/>
      <c r="M46" s="62">
        <v>6913</v>
      </c>
      <c r="N46" s="64">
        <f>L46+M46</f>
        <v>6913</v>
      </c>
      <c r="O46" s="62"/>
      <c r="P46" s="62"/>
      <c r="Q46" s="62"/>
      <c r="R46" s="63">
        <f t="shared" si="1"/>
      </c>
      <c r="S46" s="62">
        <v>0</v>
      </c>
      <c r="T46" s="62"/>
      <c r="U46" s="62"/>
      <c r="V46" s="63">
        <f>IF((D46=0),"",(S46/D46))</f>
      </c>
      <c r="W46" s="63">
        <f>IF((D46=0),"",(T46/D46))</f>
      </c>
      <c r="X46" s="65">
        <f t="shared" si="7"/>
        <v>0</v>
      </c>
      <c r="Y46" s="62"/>
      <c r="Z46" s="63">
        <f>IF((X46=0),"",((Y46/X46)*100))</f>
      </c>
      <c r="AA46" s="62"/>
      <c r="AB46" s="63">
        <f>IF((X46=0),"",((AA46/X46)*100))</f>
      </c>
      <c r="AC46" s="62"/>
      <c r="AD46" s="63">
        <f>IF((X46=0),"",((AC46/X46)*100))</f>
      </c>
      <c r="AE46" s="62"/>
      <c r="AF46" s="63">
        <f>IF((X46=0),"",((AE46/X46)*100))</f>
      </c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5"/>
        <v>0</v>
      </c>
      <c r="AK46" s="66">
        <f>IF((L46=0),"",((L46/N46)*100))</f>
      </c>
      <c r="AL46" s="66">
        <f>IF((M46=0),"",((M46/N46)*100))</f>
        <v>100</v>
      </c>
      <c r="AM46" s="66">
        <f>IF((N46=0),"",((Q46/N46)*100))</f>
        <v>0</v>
      </c>
      <c r="AN46" s="64">
        <f t="shared" si="2"/>
      </c>
    </row>
    <row r="47" spans="1:40" ht="24.75" customHeight="1">
      <c r="A47" s="117" t="s">
        <v>126</v>
      </c>
      <c r="B47" s="118"/>
      <c r="C47" s="118"/>
      <c r="D47" s="70">
        <v>4</v>
      </c>
      <c r="E47" s="71">
        <f>SUM(E42:E46)</f>
        <v>370</v>
      </c>
      <c r="F47" s="71">
        <f>SUM(F42:F46)</f>
        <v>0</v>
      </c>
      <c r="G47" s="71">
        <f>SUM(G42:G46)</f>
        <v>0</v>
      </c>
      <c r="H47" s="71">
        <f>SUM(H42:H46)</f>
        <v>7989</v>
      </c>
      <c r="I47" s="71">
        <f>SUM(I42:I46)</f>
        <v>7989</v>
      </c>
      <c r="J47" s="72">
        <f t="shared" si="0"/>
        <v>181.5681818181818</v>
      </c>
      <c r="K47" s="71">
        <f>E47+H47</f>
        <v>8359</v>
      </c>
      <c r="L47" s="71">
        <f>SUM(L42:L46)</f>
        <v>832</v>
      </c>
      <c r="M47" s="71">
        <f>SUM(M42:M46)</f>
        <v>7157</v>
      </c>
      <c r="N47" s="71">
        <f>L47+M47</f>
        <v>7989</v>
      </c>
      <c r="O47" s="71">
        <f>SUM(O42:O46)</f>
        <v>0</v>
      </c>
      <c r="P47" s="71">
        <f>SUM(P42:P46)</f>
        <v>0</v>
      </c>
      <c r="Q47" s="71">
        <f>SUM(Q42:Q46)</f>
        <v>0</v>
      </c>
      <c r="R47" s="72">
        <f t="shared" si="1"/>
        <v>181.5681818181818</v>
      </c>
      <c r="S47" s="71">
        <f>SUM(S42:S46)</f>
        <v>370</v>
      </c>
      <c r="T47" s="71">
        <f>SUM(T42:T46)</f>
        <v>0</v>
      </c>
      <c r="U47" s="71">
        <f>SUM(U42:U46)</f>
        <v>0</v>
      </c>
      <c r="V47" s="72">
        <f>IF((D47=0),"",(S47/D47))</f>
        <v>92.5</v>
      </c>
      <c r="W47" s="72">
        <f>IF((D47=0),"",(T47/D47))</f>
        <v>0</v>
      </c>
      <c r="X47" s="71">
        <f>Y47+AA47+AC47+AE47</f>
        <v>0</v>
      </c>
      <c r="Y47" s="71">
        <f>SUM(Y42:Y46)</f>
        <v>0</v>
      </c>
      <c r="Z47" s="72">
        <f>IF((X47=0),"",((Y47/X47)*100))</f>
      </c>
      <c r="AA47" s="71">
        <f>SUM(AA42:AA46)</f>
        <v>0</v>
      </c>
      <c r="AB47" s="72">
        <f>IF((X47=0),"",((AA47/X47)*100))</f>
      </c>
      <c r="AC47" s="71">
        <f>SUM(AC42:AC46)</f>
        <v>0</v>
      </c>
      <c r="AD47" s="72">
        <f>IF((X47=0),"",((AC47/X47)*100))</f>
      </c>
      <c r="AE47" s="71">
        <f>SUM(AE42:AE46)</f>
        <v>0</v>
      </c>
      <c r="AF47" s="72">
        <f>IF((X47=0),"",((AE47/X47)*100))</f>
      </c>
      <c r="AG47" s="72">
        <f>IF((H47=0),"",((N47/H47)*100))</f>
        <v>100</v>
      </c>
      <c r="AH47" s="72">
        <f>IF((K47=0),"",((N47/K47)*100))</f>
        <v>95.57363320971407</v>
      </c>
      <c r="AI47" s="72">
        <f>IF((N47=0),"",((((N47-AA47)-AC47)/N47)*100))</f>
        <v>100</v>
      </c>
      <c r="AJ47" s="73">
        <f t="shared" si="15"/>
        <v>0.5557641757416447</v>
      </c>
      <c r="AK47" s="73">
        <f>IF((L47=0),"",((L47/N47)*100))</f>
        <v>10.414319689573164</v>
      </c>
      <c r="AL47" s="73">
        <f>IF((M47=0),"",((M47/N47)*100))</f>
        <v>89.58568031042684</v>
      </c>
      <c r="AM47" s="73">
        <f>IF((N47=0),"",((Q47/N47)*100))</f>
        <v>0</v>
      </c>
      <c r="AN47" s="71">
        <f t="shared" si="2"/>
        <v>189.97727272727272</v>
      </c>
    </row>
    <row r="48" spans="1:40" ht="24.75" customHeight="1">
      <c r="A48" s="117" t="s">
        <v>127</v>
      </c>
      <c r="B48" s="118"/>
      <c r="C48" s="118"/>
      <c r="D48" s="70">
        <v>4</v>
      </c>
      <c r="E48" s="71">
        <f>SUM(E41:E46)</f>
        <v>2344</v>
      </c>
      <c r="F48" s="71">
        <f>SUM(F41:F46)</f>
        <v>16</v>
      </c>
      <c r="G48" s="71">
        <f>SUM(G41:G46)</f>
        <v>18</v>
      </c>
      <c r="H48" s="71">
        <f>SUM(H41:H46)</f>
        <v>12384</v>
      </c>
      <c r="I48" s="71">
        <f>SUM(I41:I46)</f>
        <v>12374</v>
      </c>
      <c r="J48" s="72">
        <f t="shared" si="0"/>
        <v>281.45454545454544</v>
      </c>
      <c r="K48" s="71">
        <f>E48+H48</f>
        <v>14728</v>
      </c>
      <c r="L48" s="71">
        <f>SUM(L41:L46)</f>
        <v>4195</v>
      </c>
      <c r="M48" s="71">
        <f>SUM(M41:M46)</f>
        <v>7953</v>
      </c>
      <c r="N48" s="71">
        <f>L48+M48</f>
        <v>12148</v>
      </c>
      <c r="O48" s="71">
        <f>SUM(O41:O46)</f>
        <v>0</v>
      </c>
      <c r="P48" s="71">
        <f>SUM(P41:P46)</f>
        <v>4</v>
      </c>
      <c r="Q48" s="71">
        <f>SUM(Q41:Q46)</f>
        <v>6</v>
      </c>
      <c r="R48" s="72">
        <f t="shared" si="1"/>
        <v>276.09090909090907</v>
      </c>
      <c r="S48" s="71">
        <f>SUM(S41:S46)</f>
        <v>2580</v>
      </c>
      <c r="T48" s="71">
        <f>SUM(T41:T46)</f>
        <v>27</v>
      </c>
      <c r="U48" s="71">
        <f>SUM(U41:U46)</f>
        <v>29</v>
      </c>
      <c r="V48" s="72">
        <f>IF((D48=0),"",(S48/D48))</f>
        <v>645</v>
      </c>
      <c r="W48" s="72">
        <f>IF((D48=0),"",(T48/D48))</f>
        <v>6.75</v>
      </c>
      <c r="X48" s="71">
        <f>Y48+AA48+AC48+AE48</f>
        <v>87</v>
      </c>
      <c r="Y48" s="71">
        <f>SUM(Y41:Y46)</f>
        <v>63</v>
      </c>
      <c r="Z48" s="72">
        <f>IF((X48=0),"",((Y48/X48)*100))</f>
        <v>72.41379310344827</v>
      </c>
      <c r="AA48" s="71">
        <f>SUM(AA41:AA46)</f>
        <v>13</v>
      </c>
      <c r="AB48" s="72">
        <f>IF((X48=0),"",((AA48/X48)*100))</f>
        <v>14.942528735632186</v>
      </c>
      <c r="AC48" s="71">
        <f>SUM(AC41:AC46)</f>
        <v>10</v>
      </c>
      <c r="AD48" s="72">
        <f>IF((X48=0),"",((AC48/X48)*100))</f>
        <v>11.494252873563218</v>
      </c>
      <c r="AE48" s="71">
        <f>SUM(AE41:AE46)</f>
        <v>1</v>
      </c>
      <c r="AF48" s="72">
        <f>IF((X48=0),"",((AE48/X48)*100))</f>
        <v>1.1494252873563218</v>
      </c>
      <c r="AG48" s="72">
        <f>IF((H48=0),"",((N48/H48)*100))</f>
        <v>98.09431524547804</v>
      </c>
      <c r="AH48" s="72">
        <f>IF((K48=0),"",((N48/K48)*100))</f>
        <v>82.48234655078761</v>
      </c>
      <c r="AI48" s="72">
        <f>IF((N48=0),"",((((N48-AA48)-AC48)/N48)*100))</f>
        <v>99.81066842278564</v>
      </c>
      <c r="AJ48" s="73">
        <f t="shared" si="15"/>
        <v>2.5</v>
      </c>
      <c r="AK48" s="73">
        <f>IF((L48=0),"",((L48/N48)*100))</f>
        <v>34.53243332235759</v>
      </c>
      <c r="AL48" s="73">
        <f>IF((M48=0),"",((M48/N48)*100))</f>
        <v>65.46756667764241</v>
      </c>
      <c r="AM48" s="73">
        <f>IF((N48=0),"",((Q48/N48)*100))</f>
        <v>0.04939084622983208</v>
      </c>
      <c r="AN48" s="71">
        <f t="shared" si="2"/>
        <v>334.72727272727275</v>
      </c>
    </row>
    <row r="49" ht="12.75"/>
    <row r="50" ht="12.75">
      <c r="AK50" t="s">
        <v>113</v>
      </c>
    </row>
    <row r="51" spans="35:40" ht="12.75">
      <c r="AI51" t="s">
        <v>115</v>
      </c>
      <c r="AK51" s="122" t="s">
        <v>175</v>
      </c>
      <c r="AL51" s="122"/>
      <c r="AM51" s="122"/>
      <c r="AN51" s="122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10" dxfId="13" stopIfTrue="1">
      <formula>OR($K8&lt;($N8+$S8),$K8&gt;($N8+$S8))</formula>
    </cfRule>
  </conditionalFormatting>
  <conditionalFormatting sqref="A2 D8:D48">
    <cfRule type="cellIs" priority="9" dxfId="13" operator="equal" stopIfTrue="1">
      <formula>$AA$1</formula>
    </cfRule>
  </conditionalFormatting>
  <conditionalFormatting sqref="D8:D48 K8:K48">
    <cfRule type="expression" priority="11" dxfId="0" stopIfTrue="1">
      <formula>$D8&gt;$K8</formula>
    </cfRule>
  </conditionalFormatting>
  <conditionalFormatting sqref="L46">
    <cfRule type="expression" priority="12" dxfId="7" stopIfTrue="1">
      <formula>$L46&lt;&gt;0</formula>
    </cfRule>
  </conditionalFormatting>
  <conditionalFormatting sqref="F8:G35 F39:G40 F42:G47">
    <cfRule type="expression" priority="13" dxfId="0" stopIfTrue="1">
      <formula>$F8&gt;$G8</formula>
    </cfRule>
  </conditionalFormatting>
  <conditionalFormatting sqref="P8:Q35 P39:Q40 P42:Q47">
    <cfRule type="expression" priority="14" dxfId="0" stopIfTrue="1">
      <formula>$P8&gt;$Q8</formula>
    </cfRule>
  </conditionalFormatting>
  <conditionalFormatting sqref="T8:U35 T39:U40 T42:U47">
    <cfRule type="expression" priority="15" dxfId="0" stopIfTrue="1">
      <formula>$T8&gt;$U8</formula>
    </cfRule>
  </conditionalFormatting>
  <conditionalFormatting sqref="D28">
    <cfRule type="expression" priority="16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17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8" dxfId="7" stopIfTrue="1">
      <formula>OR(SUM(D31)&lt;MAX(D28:D30),SUM(D31)&gt;SUM(D28:D30))</formula>
    </cfRule>
  </conditionalFormatting>
  <conditionalFormatting sqref="D33">
    <cfRule type="expression" priority="19" dxfId="7" stopIfTrue="1">
      <formula>OR(SUM(D33)&lt;MAX(D31:D32),SUM(D33)&gt;SUM(D31:D32))</formula>
    </cfRule>
  </conditionalFormatting>
  <conditionalFormatting sqref="D35">
    <cfRule type="expression" priority="20" dxfId="7" stopIfTrue="1">
      <formula>OR(SUM(D35)&lt;MAX(D33:D34),SUM(D35)&gt;SUM(D33:D34))</formula>
    </cfRule>
  </conditionalFormatting>
  <conditionalFormatting sqref="D38">
    <cfRule type="expression" priority="21" dxfId="7" stopIfTrue="1">
      <formula>OR(SUM(D38)&lt;MAX(D36:D37),SUM(D38)&gt;SUM(D36:D37))</formula>
    </cfRule>
  </conditionalFormatting>
  <conditionalFormatting sqref="D41">
    <cfRule type="expression" priority="22" dxfId="7" stopIfTrue="1">
      <formula>OR(SUM(D41)&lt;MAX(D35,D38,D40),SUM(D41)&gt;SUM(D35,D38,D40))</formula>
    </cfRule>
  </conditionalFormatting>
  <conditionalFormatting sqref="D47">
    <cfRule type="expression" priority="23" dxfId="7" stopIfTrue="1">
      <formula>OR(SUM(D47)&lt;MAX(D42:D46),SUM(D47)&gt;SUM(D42:D46))</formula>
    </cfRule>
  </conditionalFormatting>
  <conditionalFormatting sqref="D48">
    <cfRule type="expression" priority="30" dxfId="7" stopIfTrue="1">
      <formula>OR(SUM(D48)&lt;MAX(D41,D47),SUM(D48)&gt;SUM(D41,D47))</formula>
    </cfRule>
  </conditionalFormatting>
  <conditionalFormatting sqref="J8:J48">
    <cfRule type="expression" priority="7" dxfId="13" stopIfTrue="1">
      <formula>OR($K8&lt;($N8+$S8),$K8&gt;($N8+$S8))</formula>
    </cfRule>
  </conditionalFormatting>
  <conditionalFormatting sqref="J8:J48">
    <cfRule type="expression" priority="8" dxfId="0" stopIfTrue="1">
      <formula>$D8&gt;$K8</formula>
    </cfRule>
  </conditionalFormatting>
  <conditionalFormatting sqref="R8:R48">
    <cfRule type="expression" priority="5" dxfId="13" stopIfTrue="1">
      <formula>OR($K8&lt;($N8+$S8),$K8&gt;($N8+$S8))</formula>
    </cfRule>
  </conditionalFormatting>
  <conditionalFormatting sqref="R8:R48">
    <cfRule type="expression" priority="6" dxfId="0" stopIfTrue="1">
      <formula>$D8&gt;$K8</formula>
    </cfRule>
  </conditionalFormatting>
  <conditionalFormatting sqref="AN8:AN48">
    <cfRule type="expression" priority="1" dxfId="13" stopIfTrue="1">
      <formula>OR($K8&lt;($N8+$S8),$K8&gt;($N8+$S8))</formula>
    </cfRule>
  </conditionalFormatting>
  <conditionalFormatting sqref="AN8:AN48">
    <cfRule type="expression" priority="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47" t="s">
        <v>159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0" ht="3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5" ht="41.25" customHeight="1">
      <c r="A6" s="149" t="s">
        <v>5</v>
      </c>
      <c r="B6" s="149" t="s">
        <v>30</v>
      </c>
      <c r="C6" s="149"/>
      <c r="D6" s="149" t="s">
        <v>142</v>
      </c>
      <c r="E6" s="149" t="s">
        <v>137</v>
      </c>
      <c r="F6" s="161" t="s">
        <v>160</v>
      </c>
      <c r="G6" s="151" t="s">
        <v>161</v>
      </c>
      <c r="H6" s="159" t="s">
        <v>143</v>
      </c>
      <c r="I6" s="160"/>
      <c r="J6" s="150" t="s">
        <v>144</v>
      </c>
      <c r="K6" s="150" t="s">
        <v>145</v>
      </c>
      <c r="M6" s="152" t="s">
        <v>146</v>
      </c>
      <c r="N6" s="153"/>
      <c r="O6" s="153"/>
    </row>
    <row r="7" spans="1:15" ht="48" customHeight="1">
      <c r="A7" s="149"/>
      <c r="B7" s="28" t="s">
        <v>88</v>
      </c>
      <c r="C7" s="29" t="s">
        <v>87</v>
      </c>
      <c r="D7" s="149"/>
      <c r="E7" s="149"/>
      <c r="F7" s="161"/>
      <c r="G7" s="151"/>
      <c r="H7" s="39" t="s">
        <v>148</v>
      </c>
      <c r="I7" s="39" t="s">
        <v>149</v>
      </c>
      <c r="J7" s="150"/>
      <c r="K7" s="150"/>
      <c r="M7" s="15" t="s">
        <v>132</v>
      </c>
      <c r="N7" s="15" t="s">
        <v>133</v>
      </c>
      <c r="O7" s="16" t="s">
        <v>147</v>
      </c>
    </row>
    <row r="8" spans="1:15" ht="12.75" customHeight="1">
      <c r="A8" s="154">
        <v>1</v>
      </c>
      <c r="B8" s="155" t="s">
        <v>77</v>
      </c>
      <c r="C8" s="93" t="s">
        <v>75</v>
      </c>
      <c r="D8" s="165" t="str">
        <f>PKSS!A2</f>
        <v>Прекршајни суд у Кикинди</v>
      </c>
      <c r="E8" s="30">
        <f>IF(PKSS!D8="","",PKSS!D8)</f>
        <v>3</v>
      </c>
      <c r="F8" s="30">
        <f>PKSS!K8</f>
        <v>291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4"/>
      <c r="B9" s="155"/>
      <c r="C9" s="93" t="s">
        <v>76</v>
      </c>
      <c r="D9" s="166"/>
      <c r="E9" s="30">
        <f>IF(PKSS!D9="","",PKSS!D9)</f>
        <v>3</v>
      </c>
      <c r="F9" s="30">
        <f>PKSS!K9</f>
        <v>54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4">
        <v>2</v>
      </c>
      <c r="B10" s="155" t="s">
        <v>78</v>
      </c>
      <c r="C10" s="93" t="s">
        <v>75</v>
      </c>
      <c r="D10" s="166"/>
      <c r="E10" s="30">
        <f>IF(PKSS!D10="","",PKSS!D10)</f>
        <v>3</v>
      </c>
      <c r="F10" s="30">
        <f>PKSS!K10</f>
        <v>2789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4"/>
      <c r="B11" s="155"/>
      <c r="C11" s="93" t="s">
        <v>76</v>
      </c>
      <c r="D11" s="166"/>
      <c r="E11" s="30">
        <f>IF(PKSS!D11="","",PKSS!D11)</f>
        <v>3</v>
      </c>
      <c r="F11" s="30">
        <f>PKSS!K11</f>
        <v>92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4">
        <v>3</v>
      </c>
      <c r="B12" s="155" t="s">
        <v>79</v>
      </c>
      <c r="C12" s="93" t="s">
        <v>75</v>
      </c>
      <c r="D12" s="166"/>
      <c r="E12" s="30">
        <f>IF(PKSS!D12="","",PKSS!D12)</f>
        <v>3</v>
      </c>
      <c r="F12" s="30">
        <f>PKSS!K12</f>
        <v>627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4"/>
      <c r="B13" s="155"/>
      <c r="C13" s="93" t="s">
        <v>76</v>
      </c>
      <c r="D13" s="166"/>
      <c r="E13" s="30">
        <f>IF(PKSS!D13="","",PKSS!D13)</f>
        <v>3</v>
      </c>
      <c r="F13" s="30">
        <f>PKSS!K13</f>
        <v>31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4">
        <v>4</v>
      </c>
      <c r="B14" s="155" t="s">
        <v>80</v>
      </c>
      <c r="C14" s="93" t="s">
        <v>75</v>
      </c>
      <c r="D14" s="166"/>
      <c r="E14" s="30">
        <f>IF(PKSS!D14="","",PKSS!D14)</f>
        <v>3</v>
      </c>
      <c r="F14" s="30">
        <f>PKSS!K14</f>
        <v>156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4"/>
      <c r="B15" s="155"/>
      <c r="C15" s="94" t="s">
        <v>76</v>
      </c>
      <c r="D15" s="166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4">
        <v>5</v>
      </c>
      <c r="B16" s="155" t="s">
        <v>81</v>
      </c>
      <c r="C16" s="94" t="s">
        <v>75</v>
      </c>
      <c r="D16" s="166"/>
      <c r="E16" s="30">
        <f>IF(PKSS!D16="","",PKSS!D16)</f>
        <v>3</v>
      </c>
      <c r="F16" s="30">
        <f>PKSS!K16</f>
        <v>253</v>
      </c>
      <c r="G16" s="30">
        <f t="shared" si="3"/>
        <v>29</v>
      </c>
      <c r="H16" s="33">
        <v>19</v>
      </c>
      <c r="I16" s="33">
        <v>10</v>
      </c>
      <c r="J16" s="32">
        <f t="shared" si="0"/>
        <v>11.462450592885375</v>
      </c>
      <c r="K16" s="32">
        <f t="shared" si="1"/>
        <v>9.666666666666666</v>
      </c>
      <c r="M16" s="17">
        <f t="shared" si="2"/>
        <v>29</v>
      </c>
      <c r="N16" s="18">
        <f>PKSS!U16</f>
        <v>29</v>
      </c>
      <c r="O16" s="19">
        <f t="shared" si="4"/>
        <v>0</v>
      </c>
    </row>
    <row r="17" spans="1:15" ht="12.75" customHeight="1">
      <c r="A17" s="154"/>
      <c r="B17" s="155"/>
      <c r="C17" s="94" t="s">
        <v>76</v>
      </c>
      <c r="D17" s="166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4">
        <v>6</v>
      </c>
      <c r="B18" s="155" t="s">
        <v>82</v>
      </c>
      <c r="C18" s="94" t="s">
        <v>75</v>
      </c>
      <c r="D18" s="166"/>
      <c r="E18" s="30">
        <f>IF(PKSS!D18="","",PKSS!D18)</f>
        <v>3</v>
      </c>
      <c r="F18" s="30">
        <f>PKSS!K18</f>
        <v>17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4"/>
      <c r="B19" s="155"/>
      <c r="C19" s="94" t="s">
        <v>76</v>
      </c>
      <c r="D19" s="166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4">
        <v>7</v>
      </c>
      <c r="B20" s="155" t="s">
        <v>83</v>
      </c>
      <c r="C20" s="95" t="s">
        <v>75</v>
      </c>
      <c r="D20" s="166"/>
      <c r="E20" s="30">
        <f>IF(PKSS!D20="","",PKSS!D20)</f>
        <v>3</v>
      </c>
      <c r="F20" s="30">
        <f>PKSS!K20</f>
        <v>106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4"/>
      <c r="B21" s="155"/>
      <c r="C21" s="95" t="s">
        <v>76</v>
      </c>
      <c r="D21" s="166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4">
        <v>8</v>
      </c>
      <c r="B22" s="155" t="s">
        <v>84</v>
      </c>
      <c r="C22" s="95" t="s">
        <v>75</v>
      </c>
      <c r="D22" s="166"/>
      <c r="E22" s="30">
        <f>IF(PKSS!D22="","",PKSS!D22)</f>
        <v>3</v>
      </c>
      <c r="F22" s="30">
        <f>PKSS!K22</f>
        <v>29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4"/>
      <c r="B23" s="155"/>
      <c r="C23" s="95" t="s">
        <v>76</v>
      </c>
      <c r="D23" s="166"/>
      <c r="E23" s="30">
        <f>IF(PKSS!D23="","",PKSS!D23)</f>
      </c>
      <c r="F23" s="30">
        <f>PKSS!K23</f>
        <v>0</v>
      </c>
      <c r="G23" s="30">
        <f t="shared" si="3"/>
        <v>0</v>
      </c>
      <c r="H23" s="34"/>
      <c r="I23" s="34"/>
      <c r="J23" s="35">
        <f t="shared" si="0"/>
      </c>
      <c r="K23" s="32">
        <f t="shared" si="1"/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4">
        <v>9</v>
      </c>
      <c r="B24" s="155" t="s">
        <v>85</v>
      </c>
      <c r="C24" s="95" t="s">
        <v>75</v>
      </c>
      <c r="D24" s="166"/>
      <c r="E24" s="30">
        <f>IF(PKSS!D24="","",PKSS!D24)</f>
        <v>3</v>
      </c>
      <c r="F24" s="30">
        <f>PKSS!K24</f>
        <v>190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4"/>
      <c r="B25" s="155"/>
      <c r="C25" s="95" t="s">
        <v>76</v>
      </c>
      <c r="D25" s="166"/>
      <c r="E25" s="30">
        <f>IF(PKSS!D25="","",PKSS!D25)</f>
        <v>3</v>
      </c>
      <c r="F25" s="30">
        <f>PKSS!K25</f>
        <v>4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4">
        <v>10</v>
      </c>
      <c r="B26" s="155" t="s">
        <v>86</v>
      </c>
      <c r="C26" s="95" t="s">
        <v>75</v>
      </c>
      <c r="D26" s="166"/>
      <c r="E26" s="30">
        <f>IF(PKSS!D26="","",PKSS!D26)</f>
        <v>3</v>
      </c>
      <c r="F26" s="30">
        <f>PKSS!K26</f>
        <v>15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4"/>
      <c r="B27" s="155"/>
      <c r="C27" s="94" t="s">
        <v>76</v>
      </c>
      <c r="D27" s="166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62" t="s">
        <v>89</v>
      </c>
      <c r="B28" s="162"/>
      <c r="C28" s="96" t="s">
        <v>75</v>
      </c>
      <c r="D28" s="166"/>
      <c r="E28" s="77">
        <f>IF(PKSS!D28="","",PKSS!D28)</f>
        <v>3</v>
      </c>
      <c r="F28" s="77">
        <f>PKSS!K28</f>
        <v>4473</v>
      </c>
      <c r="G28" s="77">
        <f t="shared" si="3"/>
        <v>29</v>
      </c>
      <c r="H28" s="77">
        <f>SUM(H8,H10,H12,H14,H16,H18,H20,H22,H24,H26)</f>
        <v>19</v>
      </c>
      <c r="I28" s="77">
        <f>SUM(I8,I10,I12,I14,I16,I18,I20,I22,I24,I26)</f>
        <v>10</v>
      </c>
      <c r="J28" s="78">
        <f t="shared" si="0"/>
        <v>0.6483344511513526</v>
      </c>
      <c r="K28" s="79">
        <f t="shared" si="1"/>
        <v>9.666666666666666</v>
      </c>
      <c r="M28" s="20">
        <f t="shared" si="2"/>
        <v>29</v>
      </c>
      <c r="N28" s="21">
        <f>PKSS!U28</f>
        <v>29</v>
      </c>
      <c r="O28" s="22">
        <f t="shared" si="4"/>
        <v>0</v>
      </c>
    </row>
    <row r="29" spans="1:15" ht="13.5" customHeight="1">
      <c r="A29" s="162"/>
      <c r="B29" s="162"/>
      <c r="C29" s="90" t="s">
        <v>76</v>
      </c>
      <c r="D29" s="166"/>
      <c r="E29" s="77">
        <f>IF(PKSS!D29="","",PKSS!D29)</f>
        <v>3</v>
      </c>
      <c r="F29" s="77">
        <f>PKSS!K29</f>
        <v>181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97">
        <v>11</v>
      </c>
      <c r="B30" s="163" t="s">
        <v>91</v>
      </c>
      <c r="C30" s="163"/>
      <c r="D30" s="166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68" t="s">
        <v>90</v>
      </c>
      <c r="B31" s="169"/>
      <c r="C31" s="170"/>
      <c r="D31" s="166"/>
      <c r="E31" s="77">
        <f>IF(PKSS!D31="","",PKSS!D31)</f>
        <v>3</v>
      </c>
      <c r="F31" s="77">
        <f>PKSS!K31</f>
        <v>4654</v>
      </c>
      <c r="G31" s="77">
        <f t="shared" si="3"/>
        <v>29</v>
      </c>
      <c r="H31" s="77">
        <f>SUM(H28:H30)</f>
        <v>19</v>
      </c>
      <c r="I31" s="77">
        <f>SUM(I28:I30)</f>
        <v>10</v>
      </c>
      <c r="J31" s="78">
        <f t="shared" si="0"/>
        <v>0.6231198968629137</v>
      </c>
      <c r="K31" s="79">
        <f t="shared" si="1"/>
        <v>9.666666666666666</v>
      </c>
      <c r="M31" s="20">
        <f t="shared" si="2"/>
        <v>29</v>
      </c>
      <c r="N31" s="21">
        <f>PKSS!U31</f>
        <v>29</v>
      </c>
      <c r="O31" s="22">
        <f t="shared" si="4"/>
        <v>0</v>
      </c>
    </row>
    <row r="32" spans="1:15" ht="13.5" customHeight="1">
      <c r="A32" s="97">
        <v>12</v>
      </c>
      <c r="B32" s="163" t="s">
        <v>93</v>
      </c>
      <c r="C32" s="163"/>
      <c r="D32" s="166"/>
      <c r="E32" s="30">
        <f>IF(PKSS!D32="","",PKSS!D32)</f>
        <v>3</v>
      </c>
      <c r="F32" s="30">
        <f>PKSS!K32</f>
        <v>447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68" t="s">
        <v>92</v>
      </c>
      <c r="B33" s="169"/>
      <c r="C33" s="170"/>
      <c r="D33" s="166"/>
      <c r="E33" s="77">
        <f>IF(PKSS!D33="","",PKSS!D33)</f>
        <v>3</v>
      </c>
      <c r="F33" s="77">
        <f>PKSS!K33</f>
        <v>5101</v>
      </c>
      <c r="G33" s="77">
        <f t="shared" si="3"/>
        <v>29</v>
      </c>
      <c r="H33" s="77">
        <f>SUM(H31:H32)</f>
        <v>19</v>
      </c>
      <c r="I33" s="77">
        <f>SUM(I31:I32)</f>
        <v>10</v>
      </c>
      <c r="J33" s="78">
        <f t="shared" si="0"/>
        <v>0.5685159772593609</v>
      </c>
      <c r="K33" s="79">
        <f t="shared" si="1"/>
        <v>9.666666666666666</v>
      </c>
      <c r="M33" s="20">
        <f t="shared" si="2"/>
        <v>29</v>
      </c>
      <c r="N33" s="21">
        <f>PKSS!U33</f>
        <v>29</v>
      </c>
      <c r="O33" s="22">
        <f t="shared" si="4"/>
        <v>0</v>
      </c>
    </row>
    <row r="34" spans="1:15" s="37" customFormat="1" ht="13.5" customHeight="1">
      <c r="A34" s="97">
        <v>13</v>
      </c>
      <c r="B34" s="163" t="s">
        <v>102</v>
      </c>
      <c r="C34" s="163"/>
      <c r="D34" s="166"/>
      <c r="E34" s="30">
        <f>IF(PKSS!D34="","",PKSS!D34)</f>
        <v>3</v>
      </c>
      <c r="F34" s="30">
        <f>PKSS!K34</f>
        <v>1268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64" t="s">
        <v>103</v>
      </c>
      <c r="B35" s="164"/>
      <c r="C35" s="164"/>
      <c r="D35" s="166"/>
      <c r="E35" s="77">
        <f>IF(PKSS!D35="","",PKSS!D35)</f>
        <v>3</v>
      </c>
      <c r="F35" s="77">
        <f>PKSS!K35</f>
        <v>6369</v>
      </c>
      <c r="G35" s="77">
        <f t="shared" si="3"/>
        <v>29</v>
      </c>
      <c r="H35" s="77">
        <f>SUM(H33:H34)</f>
        <v>19</v>
      </c>
      <c r="I35" s="77">
        <f>SUM(I33:I34)</f>
        <v>10</v>
      </c>
      <c r="J35" s="78">
        <f t="shared" si="0"/>
        <v>0.4553305071439786</v>
      </c>
      <c r="K35" s="79">
        <f t="shared" si="1"/>
        <v>9.666666666666666</v>
      </c>
      <c r="M35" s="20">
        <f t="shared" si="2"/>
        <v>29</v>
      </c>
      <c r="N35" s="21">
        <f>PKSS!U35</f>
        <v>29</v>
      </c>
      <c r="O35" s="22">
        <f t="shared" si="4"/>
        <v>0</v>
      </c>
    </row>
    <row r="36" spans="1:15" ht="13.5" customHeight="1">
      <c r="A36" s="97">
        <v>14</v>
      </c>
      <c r="B36" s="163" t="s">
        <v>107</v>
      </c>
      <c r="C36" s="163"/>
      <c r="D36" s="166"/>
      <c r="E36" s="30">
        <f>IF(PKSS!D36="","",PKSS!D36)</f>
      </c>
      <c r="F36" s="30">
        <f>PKSS!K36</f>
        <v>0</v>
      </c>
      <c r="G36" s="30">
        <f t="shared" si="3"/>
        <v>0</v>
      </c>
      <c r="H36" s="34"/>
      <c r="I36" s="34"/>
      <c r="J36" s="35">
        <f t="shared" si="0"/>
      </c>
      <c r="K36" s="32">
        <f t="shared" si="1"/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97">
        <v>15</v>
      </c>
      <c r="B37" s="163" t="s">
        <v>106</v>
      </c>
      <c r="C37" s="163"/>
      <c r="D37" s="166"/>
      <c r="E37" s="30">
        <f>IF(PKSS!D37="","",PKSS!D37)</f>
      </c>
      <c r="F37" s="30">
        <f>PKSS!K37</f>
        <v>0</v>
      </c>
      <c r="G37" s="30">
        <f t="shared" si="3"/>
        <v>0</v>
      </c>
      <c r="H37" s="34"/>
      <c r="I37" s="34"/>
      <c r="J37" s="35">
        <f t="shared" si="0"/>
      </c>
      <c r="K37" s="32">
        <f t="shared" si="1"/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64" t="s">
        <v>105</v>
      </c>
      <c r="B38" s="164"/>
      <c r="C38" s="164"/>
      <c r="D38" s="166"/>
      <c r="E38" s="77">
        <f>IF(PKSS!D38="","",PKSS!D38)</f>
      </c>
      <c r="F38" s="77">
        <f>PKSS!K38</f>
        <v>0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</c>
      <c r="K38" s="79">
        <f t="shared" si="1"/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97">
        <v>16</v>
      </c>
      <c r="B39" s="163" t="s">
        <v>111</v>
      </c>
      <c r="C39" s="163"/>
      <c r="D39" s="166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64" t="s">
        <v>112</v>
      </c>
      <c r="B40" s="164"/>
      <c r="C40" s="164"/>
      <c r="D40" s="166"/>
      <c r="E40" s="77">
        <f>IF(PKSS!D40="","",PKSS!D40)</f>
      </c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>
        <f t="shared" si="0"/>
      </c>
      <c r="K40" s="79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64" t="s">
        <v>110</v>
      </c>
      <c r="B41" s="164"/>
      <c r="C41" s="164"/>
      <c r="D41" s="166"/>
      <c r="E41" s="77">
        <f>IF(PKSS!D41="","",PKSS!D41)</f>
        <v>3</v>
      </c>
      <c r="F41" s="77">
        <f>PKSS!K41</f>
        <v>6369</v>
      </c>
      <c r="G41" s="77">
        <f t="shared" si="3"/>
        <v>29</v>
      </c>
      <c r="H41" s="77">
        <f>SUM(H35,H38,H40)</f>
        <v>19</v>
      </c>
      <c r="I41" s="77">
        <f>SUM(I35,I38,I40)</f>
        <v>10</v>
      </c>
      <c r="J41" s="78">
        <f t="shared" si="0"/>
        <v>0.4553305071439786</v>
      </c>
      <c r="K41" s="79">
        <f t="shared" si="1"/>
        <v>9.666666666666666</v>
      </c>
      <c r="M41" s="20">
        <f t="shared" si="2"/>
        <v>29</v>
      </c>
      <c r="N41" s="21">
        <f>PKSS!U41</f>
        <v>29</v>
      </c>
      <c r="O41" s="22">
        <f t="shared" si="4"/>
        <v>0</v>
      </c>
    </row>
    <row r="42" spans="1:15" ht="13.5" customHeight="1">
      <c r="A42" s="97">
        <v>17</v>
      </c>
      <c r="B42" s="163" t="s">
        <v>94</v>
      </c>
      <c r="C42" s="163"/>
      <c r="D42" s="166"/>
      <c r="E42" s="30">
        <f>IF(PKSS!D42="","",PKSS!D42)</f>
        <v>3</v>
      </c>
      <c r="F42" s="30">
        <f>PKSS!K42</f>
        <v>1223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97">
        <v>18</v>
      </c>
      <c r="B43" s="163" t="s">
        <v>95</v>
      </c>
      <c r="C43" s="163"/>
      <c r="D43" s="166"/>
      <c r="E43" s="30">
        <f>IF(PKSS!D43="","",PKSS!D43)</f>
        <v>2</v>
      </c>
      <c r="F43" s="30">
        <f>PKSS!K43</f>
        <v>208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97">
        <v>19</v>
      </c>
      <c r="B44" s="163" t="s">
        <v>96</v>
      </c>
      <c r="C44" s="163"/>
      <c r="D44" s="166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97">
        <v>20</v>
      </c>
      <c r="B45" s="163" t="s">
        <v>108</v>
      </c>
      <c r="C45" s="163"/>
      <c r="D45" s="166"/>
      <c r="E45" s="30">
        <f>IF(PKSS!D45="","",PKSS!D45)</f>
        <v>4</v>
      </c>
      <c r="F45" s="30">
        <f>PKSS!K45</f>
        <v>15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97">
        <v>21</v>
      </c>
      <c r="B46" s="163" t="s">
        <v>109</v>
      </c>
      <c r="C46" s="163"/>
      <c r="D46" s="166"/>
      <c r="E46" s="30">
        <f>IF(PKSS!D46="","",PKSS!D46)</f>
      </c>
      <c r="F46" s="30">
        <f>PKSS!K46</f>
        <v>6913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64" t="s">
        <v>126</v>
      </c>
      <c r="B47" s="164"/>
      <c r="C47" s="164"/>
      <c r="D47" s="166"/>
      <c r="E47" s="77">
        <f>IF(PKSS!D47="","",PKSS!D47)</f>
        <v>4</v>
      </c>
      <c r="F47" s="77">
        <f>PKSS!K47</f>
        <v>8359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64" t="s">
        <v>127</v>
      </c>
      <c r="B48" s="164"/>
      <c r="C48" s="164"/>
      <c r="D48" s="167"/>
      <c r="E48" s="77">
        <f>IF(PKSS!D48="","",PKSS!D48)</f>
        <v>4</v>
      </c>
      <c r="F48" s="77">
        <f>PKSS!K48</f>
        <v>14728</v>
      </c>
      <c r="G48" s="77">
        <f t="shared" si="3"/>
        <v>29</v>
      </c>
      <c r="H48" s="77">
        <f>SUM(H41:H46)</f>
        <v>19</v>
      </c>
      <c r="I48" s="77">
        <f>SUM(I41:I46)</f>
        <v>10</v>
      </c>
      <c r="J48" s="78">
        <f t="shared" si="0"/>
        <v>0.1969038565996741</v>
      </c>
      <c r="K48" s="79">
        <f t="shared" si="1"/>
        <v>7.25</v>
      </c>
      <c r="M48" s="20">
        <f t="shared" si="2"/>
        <v>29</v>
      </c>
      <c r="N48" s="21">
        <f>PKSS!U48</f>
        <v>29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56" t="str">
        <f>PKSS!AK51</f>
        <v>Нада Пандуров</v>
      </c>
      <c r="H51" s="157"/>
      <c r="I51" s="157"/>
      <c r="J51" s="157"/>
      <c r="K51" s="158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tabSelected="1" zoomScale="70" zoomScaleNormal="70" workbookViewId="0" topLeftCell="A1">
      <selection activeCell="F15" sqref="F15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9.574218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2" t="s">
        <v>118</v>
      </c>
      <c r="B1" s="182"/>
      <c r="C1" s="182"/>
      <c r="D1" s="183" t="str">
        <f>PKSS!A2</f>
        <v>Прекршајни суд у Кикинди</v>
      </c>
      <c r="E1" s="183"/>
      <c r="F1" s="183"/>
      <c r="G1" s="183"/>
      <c r="H1" s="183"/>
      <c r="I1" s="183"/>
      <c r="J1" s="183"/>
      <c r="K1" s="183"/>
      <c r="L1" s="183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86" t="s">
        <v>162</v>
      </c>
      <c r="B5" s="186"/>
      <c r="C5" s="186"/>
      <c r="D5" s="186"/>
      <c r="E5" s="186"/>
      <c r="F5" s="186"/>
      <c r="G5" s="186"/>
      <c r="H5" s="186"/>
      <c r="I5" s="186"/>
      <c r="J5" s="51"/>
      <c r="K5" s="51"/>
      <c r="L5" s="51"/>
      <c r="M5" s="51"/>
      <c r="N5" s="152" t="s">
        <v>131</v>
      </c>
      <c r="O5" s="152"/>
      <c r="P5" s="152"/>
    </row>
    <row r="6" spans="1:16" ht="25.5" customHeight="1">
      <c r="A6" s="180" t="s">
        <v>5</v>
      </c>
      <c r="B6" s="176" t="s">
        <v>30</v>
      </c>
      <c r="C6" s="176"/>
      <c r="D6" s="176" t="s">
        <v>119</v>
      </c>
      <c r="E6" s="175" t="s">
        <v>120</v>
      </c>
      <c r="F6" s="175"/>
      <c r="G6" s="175"/>
      <c r="H6" s="175"/>
      <c r="I6" s="175"/>
      <c r="J6"/>
      <c r="K6"/>
      <c r="L6"/>
      <c r="M6" s="9"/>
      <c r="N6" s="152"/>
      <c r="O6" s="152"/>
      <c r="P6" s="152"/>
    </row>
    <row r="7" spans="1:16" s="10" customFormat="1" ht="60" customHeight="1">
      <c r="A7" s="180"/>
      <c r="B7" s="52" t="s">
        <v>88</v>
      </c>
      <c r="C7" s="52" t="s">
        <v>87</v>
      </c>
      <c r="D7" s="176"/>
      <c r="E7" s="52" t="s">
        <v>128</v>
      </c>
      <c r="F7" s="52" t="s">
        <v>129</v>
      </c>
      <c r="G7" s="57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73">
        <v>1</v>
      </c>
      <c r="B8" s="174" t="s">
        <v>77</v>
      </c>
      <c r="C8" s="69" t="s">
        <v>75</v>
      </c>
      <c r="D8" s="41">
        <f>PKSS!S8</f>
        <v>149</v>
      </c>
      <c r="E8" s="42">
        <v>128</v>
      </c>
      <c r="F8" s="42">
        <v>21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3"/>
      <c r="B9" s="174"/>
      <c r="C9" s="69" t="s">
        <v>76</v>
      </c>
      <c r="D9" s="41">
        <f>PKSS!S9</f>
        <v>28</v>
      </c>
      <c r="E9" s="42">
        <v>23</v>
      </c>
      <c r="F9" s="42">
        <v>5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3">
        <v>2</v>
      </c>
      <c r="B10" s="174" t="s">
        <v>78</v>
      </c>
      <c r="C10" s="69" t="s">
        <v>75</v>
      </c>
      <c r="D10" s="41">
        <f>PKSS!S10</f>
        <v>1097</v>
      </c>
      <c r="E10" s="42">
        <v>950</v>
      </c>
      <c r="F10" s="42">
        <v>147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3"/>
      <c r="B11" s="174"/>
      <c r="C11" s="69" t="s">
        <v>76</v>
      </c>
      <c r="D11" s="41">
        <f>PKSS!S11</f>
        <v>43</v>
      </c>
      <c r="E11" s="42">
        <v>39</v>
      </c>
      <c r="F11" s="42">
        <v>4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3">
        <v>3</v>
      </c>
      <c r="B12" s="174" t="s">
        <v>79</v>
      </c>
      <c r="C12" s="69" t="s">
        <v>75</v>
      </c>
      <c r="D12" s="41">
        <f>PKSS!S12</f>
        <v>199</v>
      </c>
      <c r="E12" s="42">
        <v>162</v>
      </c>
      <c r="F12" s="42">
        <v>37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3"/>
      <c r="B13" s="174"/>
      <c r="C13" s="69" t="s">
        <v>76</v>
      </c>
      <c r="D13" s="41">
        <f>PKSS!S13</f>
        <v>9</v>
      </c>
      <c r="E13" s="42">
        <v>8</v>
      </c>
      <c r="F13" s="42">
        <v>1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3">
        <v>4</v>
      </c>
      <c r="B14" s="174" t="s">
        <v>80</v>
      </c>
      <c r="C14" s="69" t="s">
        <v>75</v>
      </c>
      <c r="D14" s="41">
        <f>PKSS!S14</f>
        <v>47</v>
      </c>
      <c r="E14" s="42">
        <v>40</v>
      </c>
      <c r="F14" s="42">
        <v>6</v>
      </c>
      <c r="G14" s="42">
        <v>1</v>
      </c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3"/>
      <c r="B15" s="174"/>
      <c r="C15" s="69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3">
        <v>5</v>
      </c>
      <c r="B16" s="174" t="s">
        <v>81</v>
      </c>
      <c r="C16" s="69" t="s">
        <v>75</v>
      </c>
      <c r="D16" s="41">
        <f>PKSS!S16</f>
        <v>133</v>
      </c>
      <c r="E16" s="42">
        <v>76</v>
      </c>
      <c r="F16" s="42">
        <v>17</v>
      </c>
      <c r="G16" s="42">
        <v>13</v>
      </c>
      <c r="H16" s="42">
        <v>18</v>
      </c>
      <c r="I16" s="42">
        <v>9</v>
      </c>
      <c r="J16"/>
      <c r="K16"/>
      <c r="L16"/>
      <c r="M16" s="9"/>
      <c r="N16" s="45">
        <f t="shared" si="0"/>
        <v>27</v>
      </c>
      <c r="O16" s="46">
        <f>PKSS!T16</f>
        <v>27</v>
      </c>
      <c r="P16" s="47">
        <f t="shared" si="1"/>
        <v>0</v>
      </c>
    </row>
    <row r="17" spans="1:16" ht="15.75" customHeight="1">
      <c r="A17" s="173"/>
      <c r="B17" s="174"/>
      <c r="C17" s="69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3">
        <v>6</v>
      </c>
      <c r="B18" s="174" t="s">
        <v>82</v>
      </c>
      <c r="C18" s="69" t="s">
        <v>75</v>
      </c>
      <c r="D18" s="41">
        <f>PKSS!S18</f>
        <v>7</v>
      </c>
      <c r="E18" s="42">
        <v>7</v>
      </c>
      <c r="F18" s="42"/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3"/>
      <c r="B19" s="174"/>
      <c r="C19" s="69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3">
        <v>7</v>
      </c>
      <c r="B20" s="174" t="s">
        <v>83</v>
      </c>
      <c r="C20" s="69" t="s">
        <v>75</v>
      </c>
      <c r="D20" s="41">
        <f>PKSS!S20</f>
        <v>44</v>
      </c>
      <c r="E20" s="42">
        <v>42</v>
      </c>
      <c r="F20" s="42">
        <v>2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3"/>
      <c r="B21" s="174"/>
      <c r="C21" s="69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3">
        <v>8</v>
      </c>
      <c r="B22" s="185" t="s">
        <v>84</v>
      </c>
      <c r="C22" s="69" t="s">
        <v>75</v>
      </c>
      <c r="D22" s="41">
        <f>PKSS!S22</f>
        <v>8</v>
      </c>
      <c r="E22" s="42">
        <v>8</v>
      </c>
      <c r="F22" s="42"/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3"/>
      <c r="B23" s="185"/>
      <c r="C23" s="69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3">
        <v>9</v>
      </c>
      <c r="B24" s="174" t="s">
        <v>85</v>
      </c>
      <c r="C24" s="69" t="s">
        <v>75</v>
      </c>
      <c r="D24" s="41">
        <f>PKSS!S24</f>
        <v>76</v>
      </c>
      <c r="E24" s="42">
        <v>51</v>
      </c>
      <c r="F24" s="42">
        <v>25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3"/>
      <c r="B25" s="174"/>
      <c r="C25" s="69" t="s">
        <v>76</v>
      </c>
      <c r="D25" s="41">
        <f>PKSS!S25</f>
        <v>0</v>
      </c>
      <c r="E25" s="42"/>
      <c r="F25" s="42"/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3">
        <v>10</v>
      </c>
      <c r="B26" s="174" t="s">
        <v>86</v>
      </c>
      <c r="C26" s="69" t="s">
        <v>75</v>
      </c>
      <c r="D26" s="41">
        <f>PKSS!S26</f>
        <v>7</v>
      </c>
      <c r="E26" s="42">
        <v>7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3"/>
      <c r="B27" s="174"/>
      <c r="C27" s="69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84" t="s">
        <v>89</v>
      </c>
      <c r="B28" s="184"/>
      <c r="C28" s="80" t="s">
        <v>75</v>
      </c>
      <c r="D28" s="43">
        <f>PKSS!S28</f>
        <v>1767</v>
      </c>
      <c r="E28" s="43">
        <f aca="true" t="shared" si="2" ref="E28:I29">SUM(E8,E10,E12,E14,E16,E18,E20,E22,E24,E26)</f>
        <v>1471</v>
      </c>
      <c r="F28" s="43">
        <f t="shared" si="2"/>
        <v>255</v>
      </c>
      <c r="G28" s="43">
        <f>SUM(G8,G10,G12,G14,G16,G18,G20,G22,G24,G26)</f>
        <v>14</v>
      </c>
      <c r="H28" s="43">
        <f t="shared" si="2"/>
        <v>18</v>
      </c>
      <c r="I28" s="43">
        <f t="shared" si="2"/>
        <v>9</v>
      </c>
      <c r="J28"/>
      <c r="K28"/>
      <c r="L28"/>
      <c r="M28" s="9"/>
      <c r="N28" s="48">
        <f t="shared" si="0"/>
        <v>27</v>
      </c>
      <c r="O28" s="49">
        <f>PKSS!T28</f>
        <v>27</v>
      </c>
      <c r="P28" s="50">
        <f t="shared" si="1"/>
        <v>0</v>
      </c>
    </row>
    <row r="29" spans="1:16" ht="15.75" customHeight="1">
      <c r="A29" s="184"/>
      <c r="B29" s="184"/>
      <c r="C29" s="80" t="s">
        <v>76</v>
      </c>
      <c r="D29" s="43">
        <f>PKSS!S29</f>
        <v>80</v>
      </c>
      <c r="E29" s="43">
        <f t="shared" si="2"/>
        <v>70</v>
      </c>
      <c r="F29" s="43">
        <f t="shared" si="2"/>
        <v>10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81" t="s">
        <v>91</v>
      </c>
      <c r="C30" s="181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84" t="s">
        <v>90</v>
      </c>
      <c r="B31" s="184"/>
      <c r="C31" s="184"/>
      <c r="D31" s="43">
        <f>PKSS!S31</f>
        <v>1847</v>
      </c>
      <c r="E31" s="43">
        <f>SUM(E28:E30)</f>
        <v>1541</v>
      </c>
      <c r="F31" s="43">
        <f>SUM(F28:F30)</f>
        <v>265</v>
      </c>
      <c r="G31" s="43">
        <f>SUM(G28:G30)</f>
        <v>14</v>
      </c>
      <c r="H31" s="43">
        <f>SUM(H28:H30)</f>
        <v>18</v>
      </c>
      <c r="I31" s="43">
        <f>SUM(I28:I30)</f>
        <v>9</v>
      </c>
      <c r="J31"/>
      <c r="K31"/>
      <c r="L31"/>
      <c r="M31" s="9"/>
      <c r="N31" s="48">
        <f t="shared" si="0"/>
        <v>27</v>
      </c>
      <c r="O31" s="49">
        <f>PKSS!T31</f>
        <v>27</v>
      </c>
      <c r="P31" s="50">
        <f t="shared" si="1"/>
        <v>0</v>
      </c>
    </row>
    <row r="32" spans="1:16" ht="15.75" customHeight="1">
      <c r="A32" s="53">
        <v>12</v>
      </c>
      <c r="B32" s="181" t="s">
        <v>93</v>
      </c>
      <c r="C32" s="181"/>
      <c r="D32" s="41">
        <f>PKSS!S32</f>
        <v>83</v>
      </c>
      <c r="E32" s="42">
        <v>83</v>
      </c>
      <c r="F32" s="42"/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84" t="s">
        <v>92</v>
      </c>
      <c r="B33" s="184"/>
      <c r="C33" s="184"/>
      <c r="D33" s="43">
        <f>PKSS!S33</f>
        <v>1930</v>
      </c>
      <c r="E33" s="43">
        <f>SUM(E28:E30,E32)</f>
        <v>1624</v>
      </c>
      <c r="F33" s="43">
        <f>SUM(F28:F30,F32)</f>
        <v>265</v>
      </c>
      <c r="G33" s="43">
        <f>SUM(G28:G30,G32)</f>
        <v>14</v>
      </c>
      <c r="H33" s="43">
        <f>SUM(H28:H30,H32)</f>
        <v>18</v>
      </c>
      <c r="I33" s="43">
        <f>SUM(I28:I30,I32)</f>
        <v>9</v>
      </c>
      <c r="J33"/>
      <c r="K33"/>
      <c r="L33"/>
      <c r="M33" s="9"/>
      <c r="N33" s="48">
        <f t="shared" si="0"/>
        <v>27</v>
      </c>
      <c r="O33" s="49">
        <f>PKSS!T33</f>
        <v>27</v>
      </c>
      <c r="P33" s="50">
        <f t="shared" si="1"/>
        <v>0</v>
      </c>
    </row>
    <row r="34" spans="1:16" ht="15.75" customHeight="1">
      <c r="A34" s="40">
        <v>13</v>
      </c>
      <c r="B34" s="181" t="s">
        <v>102</v>
      </c>
      <c r="C34" s="181"/>
      <c r="D34" s="41">
        <f>PKSS!S34</f>
        <v>280</v>
      </c>
      <c r="E34" s="44">
        <v>246</v>
      </c>
      <c r="F34" s="44">
        <v>34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84" t="s">
        <v>103</v>
      </c>
      <c r="B35" s="184"/>
      <c r="C35" s="184"/>
      <c r="D35" s="43">
        <f>PKSS!S35</f>
        <v>2210</v>
      </c>
      <c r="E35" s="43">
        <f>SUM(E28:E30,E32,E34)</f>
        <v>1870</v>
      </c>
      <c r="F35" s="43">
        <f>SUM(F28:F30,F32,F34)</f>
        <v>299</v>
      </c>
      <c r="G35" s="43">
        <f>SUM(G28:G30,G32,G34)</f>
        <v>14</v>
      </c>
      <c r="H35" s="43">
        <f>SUM(H28:H30,H32,H34)</f>
        <v>18</v>
      </c>
      <c r="I35" s="43">
        <f>SUM(I28:I30,I32,I34)</f>
        <v>9</v>
      </c>
      <c r="J35"/>
      <c r="K35"/>
      <c r="L35"/>
      <c r="M35" s="9"/>
      <c r="N35" s="48">
        <f t="shared" si="0"/>
        <v>27</v>
      </c>
      <c r="O35" s="49">
        <f>PKSS!T35</f>
        <v>27</v>
      </c>
      <c r="P35" s="50">
        <f t="shared" si="1"/>
        <v>0</v>
      </c>
    </row>
    <row r="36" spans="1:16" ht="15.75" customHeight="1">
      <c r="A36" s="40">
        <v>14</v>
      </c>
      <c r="B36" s="181" t="s">
        <v>107</v>
      </c>
      <c r="C36" s="181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81" t="s">
        <v>106</v>
      </c>
      <c r="C37" s="181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84" t="s">
        <v>105</v>
      </c>
      <c r="B38" s="184"/>
      <c r="C38" s="184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81" t="s">
        <v>111</v>
      </c>
      <c r="C39" s="181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84" t="s">
        <v>112</v>
      </c>
      <c r="B40" s="184"/>
      <c r="C40" s="184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84" t="s">
        <v>110</v>
      </c>
      <c r="B41" s="184"/>
      <c r="C41" s="184"/>
      <c r="D41" s="43">
        <f>PKSS!S41</f>
        <v>2210</v>
      </c>
      <c r="E41" s="43">
        <f>SUM(E28:E30,E32,E34,E36:E37,E39)</f>
        <v>1870</v>
      </c>
      <c r="F41" s="43">
        <f>SUM(F28:F30,F32,F34,F36:F37,F39)</f>
        <v>299</v>
      </c>
      <c r="G41" s="43">
        <f>SUM(G28:G30,G32,G34,G36:G37,G39)</f>
        <v>14</v>
      </c>
      <c r="H41" s="43">
        <f>SUM(H28:H30,H32,H34,H36:H37,H39)</f>
        <v>18</v>
      </c>
      <c r="I41" s="43">
        <f>SUM(I28:I30,I32,I34,I36:I37,I39)</f>
        <v>9</v>
      </c>
      <c r="J41"/>
      <c r="K41"/>
      <c r="L41"/>
      <c r="M41" s="9"/>
      <c r="N41" s="48">
        <f t="shared" si="0"/>
        <v>27</v>
      </c>
      <c r="O41" s="49">
        <f>PKSS!T41</f>
        <v>27</v>
      </c>
      <c r="P41" s="50">
        <f t="shared" si="1"/>
        <v>0</v>
      </c>
    </row>
    <row r="42" spans="1:16" ht="15.75" customHeight="1">
      <c r="A42" s="40">
        <v>17</v>
      </c>
      <c r="B42" s="181" t="s">
        <v>94</v>
      </c>
      <c r="C42" s="181"/>
      <c r="D42" s="41">
        <f>PKSS!S42</f>
        <v>331</v>
      </c>
      <c r="E42" s="44">
        <v>274</v>
      </c>
      <c r="F42" s="44">
        <v>57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81" t="s">
        <v>95</v>
      </c>
      <c r="C43" s="181"/>
      <c r="D43" s="41">
        <f>PKSS!S43</f>
        <v>38</v>
      </c>
      <c r="E43" s="44">
        <v>37</v>
      </c>
      <c r="F43" s="44">
        <v>1</v>
      </c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81" t="s">
        <v>96</v>
      </c>
      <c r="C44" s="181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81" t="s">
        <v>108</v>
      </c>
      <c r="C45" s="181"/>
      <c r="D45" s="41">
        <f>PKSS!S45</f>
        <v>1</v>
      </c>
      <c r="E45" s="44">
        <v>1</v>
      </c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81" t="s">
        <v>109</v>
      </c>
      <c r="C46" s="181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84" t="s">
        <v>126</v>
      </c>
      <c r="B47" s="184"/>
      <c r="C47" s="184"/>
      <c r="D47" s="43">
        <f>PKSS!S47</f>
        <v>370</v>
      </c>
      <c r="E47" s="43">
        <f>SUM(E42:E46)</f>
        <v>312</v>
      </c>
      <c r="F47" s="43">
        <f>SUM(F42:F46)</f>
        <v>58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84" t="s">
        <v>127</v>
      </c>
      <c r="B48" s="184"/>
      <c r="C48" s="184"/>
      <c r="D48" s="43">
        <f>PKSS!S48</f>
        <v>2580</v>
      </c>
      <c r="E48" s="43">
        <f>SUM(E41:E46)</f>
        <v>2182</v>
      </c>
      <c r="F48" s="43">
        <f>SUM(F41:F46)</f>
        <v>357</v>
      </c>
      <c r="G48" s="43">
        <f>SUM(G41:G46)</f>
        <v>14</v>
      </c>
      <c r="H48" s="43">
        <f>SUM(H41:H46)</f>
        <v>18</v>
      </c>
      <c r="I48" s="43">
        <f>SUM(I41:I46)</f>
        <v>9</v>
      </c>
      <c r="J48"/>
      <c r="K48"/>
      <c r="L48"/>
      <c r="M48" s="9"/>
      <c r="N48" s="48">
        <f t="shared" si="0"/>
        <v>27</v>
      </c>
      <c r="O48" s="49">
        <f>PKSS!T48</f>
        <v>27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87" t="s">
        <v>163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51"/>
      <c r="N50" s="152" t="s">
        <v>135</v>
      </c>
      <c r="O50" s="152"/>
      <c r="P50" s="152"/>
    </row>
    <row r="51" spans="1:16" ht="19.5" customHeight="1">
      <c r="A51" s="180" t="s">
        <v>5</v>
      </c>
      <c r="B51" s="176" t="s">
        <v>30</v>
      </c>
      <c r="C51" s="176"/>
      <c r="D51" s="176" t="s">
        <v>121</v>
      </c>
      <c r="E51" s="175" t="s">
        <v>120</v>
      </c>
      <c r="F51" s="175"/>
      <c r="G51" s="175"/>
      <c r="H51" s="175"/>
      <c r="I51" s="175"/>
      <c r="J51" s="175" t="s">
        <v>164</v>
      </c>
      <c r="K51" s="175"/>
      <c r="L51" s="175"/>
      <c r="M51" s="9"/>
      <c r="N51" s="152"/>
      <c r="O51" s="152"/>
      <c r="P51" s="152"/>
    </row>
    <row r="52" spans="1:16" s="10" customFormat="1" ht="60" customHeight="1">
      <c r="A52" s="180"/>
      <c r="B52" s="52" t="s">
        <v>88</v>
      </c>
      <c r="C52" s="52" t="s">
        <v>87</v>
      </c>
      <c r="D52" s="176"/>
      <c r="E52" s="52" t="s">
        <v>128</v>
      </c>
      <c r="F52" s="52" t="s">
        <v>129</v>
      </c>
      <c r="G52" s="57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73">
        <v>1</v>
      </c>
      <c r="B53" s="174" t="s">
        <v>77</v>
      </c>
      <c r="C53" s="69" t="s">
        <v>75</v>
      </c>
      <c r="D53" s="41">
        <f>PKSS!N8</f>
        <v>142</v>
      </c>
      <c r="E53" s="42">
        <v>120</v>
      </c>
      <c r="F53" s="42">
        <v>22</v>
      </c>
      <c r="G53" s="42"/>
      <c r="H53" s="42"/>
      <c r="I53" s="42"/>
      <c r="J53" s="42">
        <v>6</v>
      </c>
      <c r="K53" s="42">
        <v>1</v>
      </c>
      <c r="L53" s="41">
        <f>SUM(J53:K53)</f>
        <v>7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3"/>
      <c r="B54" s="174"/>
      <c r="C54" s="69" t="s">
        <v>76</v>
      </c>
      <c r="D54" s="41">
        <f>PKSS!N9</f>
        <v>26</v>
      </c>
      <c r="E54" s="42">
        <v>24</v>
      </c>
      <c r="F54" s="42">
        <v>2</v>
      </c>
      <c r="G54" s="42"/>
      <c r="H54" s="42"/>
      <c r="I54" s="42"/>
      <c r="J54" s="42"/>
      <c r="K54" s="42"/>
      <c r="L54" s="41">
        <f aca="true" t="shared" si="3" ref="L54:L93">SUM(J54:K54)</f>
        <v>0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3">
        <v>2</v>
      </c>
      <c r="B55" s="174" t="s">
        <v>78</v>
      </c>
      <c r="C55" s="69" t="s">
        <v>75</v>
      </c>
      <c r="D55" s="41">
        <f>PKSS!N10</f>
        <v>1692</v>
      </c>
      <c r="E55" s="42">
        <v>1557</v>
      </c>
      <c r="F55" s="42">
        <v>135</v>
      </c>
      <c r="G55" s="42"/>
      <c r="H55" s="42"/>
      <c r="I55" s="42"/>
      <c r="J55" s="42">
        <v>30</v>
      </c>
      <c r="K55" s="42">
        <v>1</v>
      </c>
      <c r="L55" s="41">
        <f t="shared" si="3"/>
        <v>31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3"/>
      <c r="B56" s="174"/>
      <c r="C56" s="69" t="s">
        <v>76</v>
      </c>
      <c r="D56" s="41">
        <f>PKSS!N11</f>
        <v>49</v>
      </c>
      <c r="E56" s="42">
        <v>45</v>
      </c>
      <c r="F56" s="42">
        <v>4</v>
      </c>
      <c r="G56" s="42"/>
      <c r="H56" s="42"/>
      <c r="I56" s="42"/>
      <c r="J56" s="42">
        <v>2</v>
      </c>
      <c r="K56" s="42"/>
      <c r="L56" s="41">
        <f t="shared" si="3"/>
        <v>2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3">
        <v>3</v>
      </c>
      <c r="B57" s="174" t="s">
        <v>79</v>
      </c>
      <c r="C57" s="69" t="s">
        <v>75</v>
      </c>
      <c r="D57" s="41">
        <f>PKSS!N12</f>
        <v>428</v>
      </c>
      <c r="E57" s="42">
        <v>382</v>
      </c>
      <c r="F57" s="42">
        <v>46</v>
      </c>
      <c r="G57" s="42"/>
      <c r="H57" s="42"/>
      <c r="I57" s="42"/>
      <c r="J57" s="42">
        <v>29</v>
      </c>
      <c r="K57" s="42"/>
      <c r="L57" s="41">
        <f t="shared" si="3"/>
        <v>29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3"/>
      <c r="B58" s="174"/>
      <c r="C58" s="69" t="s">
        <v>76</v>
      </c>
      <c r="D58" s="41">
        <f>PKSS!N13</f>
        <v>22</v>
      </c>
      <c r="E58" s="42">
        <v>21</v>
      </c>
      <c r="F58" s="42">
        <v>1</v>
      </c>
      <c r="G58" s="42"/>
      <c r="H58" s="42"/>
      <c r="I58" s="42"/>
      <c r="J58" s="42">
        <v>1</v>
      </c>
      <c r="K58" s="42"/>
      <c r="L58" s="41">
        <f t="shared" si="3"/>
        <v>1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3">
        <v>4</v>
      </c>
      <c r="B59" s="174" t="s">
        <v>80</v>
      </c>
      <c r="C59" s="69" t="s">
        <v>75</v>
      </c>
      <c r="D59" s="41">
        <f>PKSS!N14</f>
        <v>109</v>
      </c>
      <c r="E59" s="42">
        <v>106</v>
      </c>
      <c r="F59" s="42">
        <v>3</v>
      </c>
      <c r="G59" s="42"/>
      <c r="H59" s="42"/>
      <c r="I59" s="42"/>
      <c r="J59" s="42"/>
      <c r="K59" s="42"/>
      <c r="L59" s="41">
        <f t="shared" si="3"/>
        <v>0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3"/>
      <c r="B60" s="174"/>
      <c r="C60" s="69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3">
        <v>5</v>
      </c>
      <c r="B61" s="174" t="s">
        <v>81</v>
      </c>
      <c r="C61" s="69" t="s">
        <v>75</v>
      </c>
      <c r="D61" s="41">
        <f>PKSS!N16</f>
        <v>120</v>
      </c>
      <c r="E61" s="42">
        <v>104</v>
      </c>
      <c r="F61" s="42">
        <v>7</v>
      </c>
      <c r="G61" s="42">
        <v>5</v>
      </c>
      <c r="H61" s="42">
        <v>4</v>
      </c>
      <c r="I61" s="42"/>
      <c r="J61" s="42"/>
      <c r="K61" s="42"/>
      <c r="L61" s="41">
        <f t="shared" si="3"/>
        <v>0</v>
      </c>
      <c r="M61" s="9"/>
      <c r="N61" s="45">
        <f t="shared" si="4"/>
        <v>4</v>
      </c>
      <c r="O61" s="46">
        <f>PKSS!P16</f>
        <v>4</v>
      </c>
      <c r="P61" s="47">
        <f t="shared" si="5"/>
        <v>0</v>
      </c>
    </row>
    <row r="62" spans="1:16" ht="15.75" customHeight="1">
      <c r="A62" s="173"/>
      <c r="B62" s="174"/>
      <c r="C62" s="69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3">
        <v>6</v>
      </c>
      <c r="B63" s="174" t="s">
        <v>82</v>
      </c>
      <c r="C63" s="69" t="s">
        <v>75</v>
      </c>
      <c r="D63" s="41">
        <f>PKSS!N18</f>
        <v>10</v>
      </c>
      <c r="E63" s="42">
        <v>10</v>
      </c>
      <c r="F63" s="42"/>
      <c r="G63" s="42"/>
      <c r="H63" s="42"/>
      <c r="I63" s="42"/>
      <c r="J63" s="42"/>
      <c r="K63" s="42"/>
      <c r="L63" s="41">
        <f t="shared" si="3"/>
        <v>0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3"/>
      <c r="B64" s="174"/>
      <c r="C64" s="69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3">
        <v>7</v>
      </c>
      <c r="B65" s="174" t="s">
        <v>83</v>
      </c>
      <c r="C65" s="69" t="s">
        <v>75</v>
      </c>
      <c r="D65" s="41">
        <f>PKSS!N20</f>
        <v>62</v>
      </c>
      <c r="E65" s="42">
        <v>53</v>
      </c>
      <c r="F65" s="42">
        <v>9</v>
      </c>
      <c r="G65" s="42"/>
      <c r="H65" s="42"/>
      <c r="I65" s="42"/>
      <c r="J65" s="42">
        <v>4</v>
      </c>
      <c r="K65" s="42"/>
      <c r="L65" s="41">
        <f t="shared" si="3"/>
        <v>4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3"/>
      <c r="B66" s="174"/>
      <c r="C66" s="69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3">
        <v>8</v>
      </c>
      <c r="B67" s="185" t="s">
        <v>84</v>
      </c>
      <c r="C67" s="69" t="s">
        <v>75</v>
      </c>
      <c r="D67" s="41">
        <f>PKSS!N22</f>
        <v>21</v>
      </c>
      <c r="E67" s="42">
        <v>15</v>
      </c>
      <c r="F67" s="42">
        <v>6</v>
      </c>
      <c r="G67" s="42"/>
      <c r="H67" s="42"/>
      <c r="I67" s="42"/>
      <c r="J67" s="42">
        <v>5</v>
      </c>
      <c r="K67" s="42"/>
      <c r="L67" s="41">
        <f t="shared" si="3"/>
        <v>5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3"/>
      <c r="B68" s="185"/>
      <c r="C68" s="69" t="s">
        <v>76</v>
      </c>
      <c r="D68" s="41">
        <f>PKSS!N23</f>
        <v>0</v>
      </c>
      <c r="E68" s="42"/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3">
        <v>9</v>
      </c>
      <c r="B69" s="174" t="s">
        <v>85</v>
      </c>
      <c r="C69" s="69" t="s">
        <v>75</v>
      </c>
      <c r="D69" s="41">
        <f>PKSS!N24</f>
        <v>114</v>
      </c>
      <c r="E69" s="42">
        <v>104</v>
      </c>
      <c r="F69" s="42">
        <v>10</v>
      </c>
      <c r="G69" s="42"/>
      <c r="H69" s="42"/>
      <c r="I69" s="42"/>
      <c r="J69" s="42">
        <v>8</v>
      </c>
      <c r="K69" s="42"/>
      <c r="L69" s="41">
        <f t="shared" si="3"/>
        <v>8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3"/>
      <c r="B70" s="174"/>
      <c r="C70" s="69" t="s">
        <v>76</v>
      </c>
      <c r="D70" s="41">
        <f>PKSS!N25</f>
        <v>4</v>
      </c>
      <c r="E70" s="42"/>
      <c r="F70" s="42">
        <v>4</v>
      </c>
      <c r="G70" s="42"/>
      <c r="H70" s="42"/>
      <c r="I70" s="42"/>
      <c r="J70" s="42">
        <v>4</v>
      </c>
      <c r="K70" s="42"/>
      <c r="L70" s="41">
        <f t="shared" si="3"/>
        <v>4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3">
        <v>10</v>
      </c>
      <c r="B71" s="174" t="s">
        <v>86</v>
      </c>
      <c r="C71" s="69" t="s">
        <v>75</v>
      </c>
      <c r="D71" s="41">
        <f>PKSS!N26</f>
        <v>8</v>
      </c>
      <c r="E71" s="42">
        <v>8</v>
      </c>
      <c r="F71" s="42"/>
      <c r="G71" s="42"/>
      <c r="H71" s="42"/>
      <c r="I71" s="42"/>
      <c r="J71" s="42"/>
      <c r="K71" s="42"/>
      <c r="L71" s="41">
        <f t="shared" si="3"/>
        <v>0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3"/>
      <c r="B72" s="174"/>
      <c r="C72" s="69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84" t="s">
        <v>89</v>
      </c>
      <c r="B73" s="184"/>
      <c r="C73" s="80" t="s">
        <v>75</v>
      </c>
      <c r="D73" s="43">
        <f>PKSS!N28</f>
        <v>2706</v>
      </c>
      <c r="E73" s="43">
        <f aca="true" t="shared" si="6" ref="E73:K74">SUM(E53,E55,E57,E59,E61,E63,E65,E67,E69,E71)</f>
        <v>2459</v>
      </c>
      <c r="F73" s="43">
        <f t="shared" si="6"/>
        <v>238</v>
      </c>
      <c r="G73" s="43">
        <f>SUM(G53,G55,G57,G59,G61,G63,G65,G67,G69,G71)</f>
        <v>5</v>
      </c>
      <c r="H73" s="43">
        <f t="shared" si="6"/>
        <v>4</v>
      </c>
      <c r="I73" s="43">
        <f t="shared" si="6"/>
        <v>0</v>
      </c>
      <c r="J73" s="43">
        <f t="shared" si="6"/>
        <v>82</v>
      </c>
      <c r="K73" s="43">
        <f t="shared" si="6"/>
        <v>2</v>
      </c>
      <c r="L73" s="43">
        <f t="shared" si="3"/>
        <v>84</v>
      </c>
      <c r="M73" s="9"/>
      <c r="N73" s="48">
        <f t="shared" si="4"/>
        <v>4</v>
      </c>
      <c r="O73" s="49">
        <f>PKSS!P28</f>
        <v>4</v>
      </c>
      <c r="P73" s="50">
        <f t="shared" si="5"/>
        <v>0</v>
      </c>
    </row>
    <row r="74" spans="1:16" ht="15.75" customHeight="1">
      <c r="A74" s="184"/>
      <c r="B74" s="184"/>
      <c r="C74" s="80" t="s">
        <v>76</v>
      </c>
      <c r="D74" s="43">
        <f>PKSS!N29</f>
        <v>101</v>
      </c>
      <c r="E74" s="43">
        <f t="shared" si="6"/>
        <v>90</v>
      </c>
      <c r="F74" s="43">
        <f t="shared" si="6"/>
        <v>11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7</v>
      </c>
      <c r="K74" s="43">
        <f t="shared" si="6"/>
        <v>0</v>
      </c>
      <c r="L74" s="43">
        <f t="shared" si="3"/>
        <v>7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81" t="s">
        <v>91</v>
      </c>
      <c r="C75" s="181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84" t="s">
        <v>90</v>
      </c>
      <c r="B76" s="184"/>
      <c r="C76" s="184"/>
      <c r="D76" s="43">
        <f>PKSS!N31</f>
        <v>2807</v>
      </c>
      <c r="E76" s="43">
        <f aca="true" t="shared" si="7" ref="E76:K76">SUM(E73:E75)</f>
        <v>2549</v>
      </c>
      <c r="F76" s="43">
        <f t="shared" si="7"/>
        <v>249</v>
      </c>
      <c r="G76" s="43">
        <f t="shared" si="7"/>
        <v>5</v>
      </c>
      <c r="H76" s="43">
        <f t="shared" si="7"/>
        <v>4</v>
      </c>
      <c r="I76" s="43">
        <f t="shared" si="7"/>
        <v>0</v>
      </c>
      <c r="J76" s="43">
        <f t="shared" si="7"/>
        <v>89</v>
      </c>
      <c r="K76" s="43">
        <f t="shared" si="7"/>
        <v>2</v>
      </c>
      <c r="L76" s="43">
        <f t="shared" si="3"/>
        <v>91</v>
      </c>
      <c r="M76" s="9"/>
      <c r="N76" s="48">
        <f t="shared" si="4"/>
        <v>4</v>
      </c>
      <c r="O76" s="49">
        <f>PKSS!P31</f>
        <v>4</v>
      </c>
      <c r="P76" s="50">
        <f t="shared" si="5"/>
        <v>0</v>
      </c>
    </row>
    <row r="77" spans="1:16" ht="15.75" customHeight="1">
      <c r="A77" s="53">
        <v>12</v>
      </c>
      <c r="B77" s="181" t="s">
        <v>93</v>
      </c>
      <c r="C77" s="181"/>
      <c r="D77" s="41">
        <f>PKSS!N32</f>
        <v>364</v>
      </c>
      <c r="E77" s="42">
        <v>362</v>
      </c>
      <c r="F77" s="42">
        <v>2</v>
      </c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84" t="s">
        <v>92</v>
      </c>
      <c r="B78" s="184"/>
      <c r="C78" s="184"/>
      <c r="D78" s="43">
        <f>PKSS!N33</f>
        <v>3171</v>
      </c>
      <c r="E78" s="43">
        <f aca="true" t="shared" si="8" ref="E78:K78">SUM(E73:E75,E77)</f>
        <v>2911</v>
      </c>
      <c r="F78" s="43">
        <f t="shared" si="8"/>
        <v>251</v>
      </c>
      <c r="G78" s="43">
        <f t="shared" si="8"/>
        <v>5</v>
      </c>
      <c r="H78" s="43">
        <f t="shared" si="8"/>
        <v>4</v>
      </c>
      <c r="I78" s="43">
        <f t="shared" si="8"/>
        <v>0</v>
      </c>
      <c r="J78" s="43">
        <f t="shared" si="8"/>
        <v>89</v>
      </c>
      <c r="K78" s="43">
        <f t="shared" si="8"/>
        <v>2</v>
      </c>
      <c r="L78" s="43">
        <f t="shared" si="3"/>
        <v>91</v>
      </c>
      <c r="N78" s="48">
        <f t="shared" si="4"/>
        <v>4</v>
      </c>
      <c r="O78" s="49">
        <f>PKSS!P33</f>
        <v>4</v>
      </c>
      <c r="P78" s="50">
        <f t="shared" si="5"/>
        <v>0</v>
      </c>
    </row>
    <row r="79" spans="1:16" ht="15.75" customHeight="1">
      <c r="A79" s="40">
        <v>13</v>
      </c>
      <c r="B79" s="181" t="s">
        <v>102</v>
      </c>
      <c r="C79" s="181"/>
      <c r="D79" s="41">
        <f>PKSS!N34</f>
        <v>988</v>
      </c>
      <c r="E79" s="44">
        <v>916</v>
      </c>
      <c r="F79" s="44">
        <v>72</v>
      </c>
      <c r="G79" s="44"/>
      <c r="H79" s="44"/>
      <c r="I79" s="44"/>
      <c r="J79" s="44">
        <v>24</v>
      </c>
      <c r="K79" s="44"/>
      <c r="L79" s="41">
        <f t="shared" si="3"/>
        <v>24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84" t="s">
        <v>103</v>
      </c>
      <c r="B80" s="184"/>
      <c r="C80" s="184"/>
      <c r="D80" s="43">
        <f>PKSS!N35</f>
        <v>4159</v>
      </c>
      <c r="E80" s="43">
        <f aca="true" t="shared" si="9" ref="E80:K80">SUM(E73:E75,E77,E79)</f>
        <v>3827</v>
      </c>
      <c r="F80" s="43">
        <f t="shared" si="9"/>
        <v>323</v>
      </c>
      <c r="G80" s="43">
        <f t="shared" si="9"/>
        <v>5</v>
      </c>
      <c r="H80" s="43">
        <f t="shared" si="9"/>
        <v>4</v>
      </c>
      <c r="I80" s="43">
        <f t="shared" si="9"/>
        <v>0</v>
      </c>
      <c r="J80" s="43">
        <f t="shared" si="9"/>
        <v>113</v>
      </c>
      <c r="K80" s="43">
        <f t="shared" si="9"/>
        <v>2</v>
      </c>
      <c r="L80" s="43">
        <f t="shared" si="3"/>
        <v>115</v>
      </c>
      <c r="N80" s="48">
        <f t="shared" si="4"/>
        <v>4</v>
      </c>
      <c r="O80" s="49">
        <f>PKSS!P35</f>
        <v>4</v>
      </c>
      <c r="P80" s="50">
        <f t="shared" si="5"/>
        <v>0</v>
      </c>
    </row>
    <row r="81" spans="1:16" ht="15.75" customHeight="1">
      <c r="A81" s="40">
        <v>14</v>
      </c>
      <c r="B81" s="181" t="s">
        <v>107</v>
      </c>
      <c r="C81" s="181"/>
      <c r="D81" s="41">
        <f>PKSS!N36</f>
        <v>0</v>
      </c>
      <c r="E81" s="44"/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81" t="s">
        <v>106</v>
      </c>
      <c r="C82" s="181"/>
      <c r="D82" s="41">
        <f>PKSS!N37</f>
        <v>0</v>
      </c>
      <c r="E82" s="44"/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84" t="s">
        <v>105</v>
      </c>
      <c r="B83" s="184"/>
      <c r="C83" s="184"/>
      <c r="D83" s="43">
        <f>PKSS!N38</f>
        <v>0</v>
      </c>
      <c r="E83" s="43">
        <f aca="true" t="shared" si="10" ref="E83:K83">SUM(E81:E82)</f>
        <v>0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81" t="s">
        <v>111</v>
      </c>
      <c r="C84" s="181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84" t="s">
        <v>112</v>
      </c>
      <c r="B85" s="184"/>
      <c r="C85" s="184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84" t="s">
        <v>110</v>
      </c>
      <c r="B86" s="184"/>
      <c r="C86" s="184"/>
      <c r="D86" s="43">
        <f>PKSS!N41</f>
        <v>4159</v>
      </c>
      <c r="E86" s="43">
        <f aca="true" t="shared" si="12" ref="E86:K86">SUM(E73:E75,E77,E79,E81:E82,E84)</f>
        <v>3827</v>
      </c>
      <c r="F86" s="43">
        <f t="shared" si="12"/>
        <v>323</v>
      </c>
      <c r="G86" s="43">
        <f>SUM(G73:G75,G77,G79,G81:G82,G84)</f>
        <v>5</v>
      </c>
      <c r="H86" s="43">
        <f t="shared" si="12"/>
        <v>4</v>
      </c>
      <c r="I86" s="43">
        <f t="shared" si="12"/>
        <v>0</v>
      </c>
      <c r="J86" s="43">
        <f t="shared" si="12"/>
        <v>113</v>
      </c>
      <c r="K86" s="43">
        <f t="shared" si="12"/>
        <v>2</v>
      </c>
      <c r="L86" s="43">
        <f t="shared" si="3"/>
        <v>115</v>
      </c>
      <c r="N86" s="48">
        <f t="shared" si="4"/>
        <v>4</v>
      </c>
      <c r="O86" s="49">
        <f>PKSS!P41</f>
        <v>4</v>
      </c>
      <c r="P86" s="50">
        <f t="shared" si="5"/>
        <v>0</v>
      </c>
    </row>
    <row r="87" spans="1:16" ht="15.75" customHeight="1">
      <c r="A87" s="40">
        <v>17</v>
      </c>
      <c r="B87" s="181" t="s">
        <v>94</v>
      </c>
      <c r="C87" s="181"/>
      <c r="D87" s="41">
        <f>PKSS!N42</f>
        <v>892</v>
      </c>
      <c r="E87" s="44">
        <v>752</v>
      </c>
      <c r="F87" s="44">
        <v>140</v>
      </c>
      <c r="G87" s="44"/>
      <c r="H87" s="44"/>
      <c r="I87" s="44"/>
      <c r="J87" s="42">
        <v>74</v>
      </c>
      <c r="K87" s="42"/>
      <c r="L87" s="41">
        <f t="shared" si="3"/>
        <v>74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81" t="s">
        <v>95</v>
      </c>
      <c r="C88" s="181"/>
      <c r="D88" s="41">
        <f>PKSS!N43</f>
        <v>170</v>
      </c>
      <c r="E88" s="44">
        <v>170</v>
      </c>
      <c r="F88" s="44"/>
      <c r="G88" s="44"/>
      <c r="H88" s="44"/>
      <c r="I88" s="44"/>
      <c r="J88" s="42">
        <v>1</v>
      </c>
      <c r="K88" s="42"/>
      <c r="L88" s="41">
        <f t="shared" si="3"/>
        <v>1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81" t="s">
        <v>96</v>
      </c>
      <c r="C89" s="181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81" t="s">
        <v>108</v>
      </c>
      <c r="C90" s="181"/>
      <c r="D90" s="41">
        <f>PKSS!N45</f>
        <v>14</v>
      </c>
      <c r="E90" s="44">
        <v>14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81" t="s">
        <v>109</v>
      </c>
      <c r="C91" s="181"/>
      <c r="D91" s="41">
        <f>PKSS!N46</f>
        <v>6913</v>
      </c>
      <c r="E91" s="44">
        <v>6913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84" t="s">
        <v>126</v>
      </c>
      <c r="B92" s="184"/>
      <c r="C92" s="184"/>
      <c r="D92" s="43">
        <f>PKSS!N47</f>
        <v>7989</v>
      </c>
      <c r="E92" s="43">
        <f aca="true" t="shared" si="13" ref="E92:K92">SUM(E87:E91)</f>
        <v>7849</v>
      </c>
      <c r="F92" s="43">
        <f t="shared" si="13"/>
        <v>140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75</v>
      </c>
      <c r="K92" s="43">
        <f t="shared" si="13"/>
        <v>0</v>
      </c>
      <c r="L92" s="43">
        <f t="shared" si="3"/>
        <v>75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84" t="s">
        <v>127</v>
      </c>
      <c r="B93" s="184"/>
      <c r="C93" s="184"/>
      <c r="D93" s="43">
        <f>PKSS!N48</f>
        <v>12148</v>
      </c>
      <c r="E93" s="43">
        <f aca="true" t="shared" si="14" ref="E93:K93">SUM(E86:E91)</f>
        <v>11676</v>
      </c>
      <c r="F93" s="43">
        <f t="shared" si="14"/>
        <v>463</v>
      </c>
      <c r="G93" s="43">
        <f>SUM(G86:G91)</f>
        <v>5</v>
      </c>
      <c r="H93" s="43">
        <f t="shared" si="14"/>
        <v>4</v>
      </c>
      <c r="I93" s="43">
        <f t="shared" si="14"/>
        <v>0</v>
      </c>
      <c r="J93" s="43">
        <f t="shared" si="14"/>
        <v>188</v>
      </c>
      <c r="K93" s="43">
        <f t="shared" si="14"/>
        <v>2</v>
      </c>
      <c r="L93" s="43">
        <f t="shared" si="3"/>
        <v>190</v>
      </c>
      <c r="N93" s="48">
        <f t="shared" si="4"/>
        <v>4</v>
      </c>
      <c r="O93" s="49">
        <f>PKSS!P48</f>
        <v>4</v>
      </c>
      <c r="P93" s="50">
        <f t="shared" si="5"/>
        <v>0</v>
      </c>
    </row>
    <row r="95" spans="1:12" ht="15.7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4.25" thickBot="1">
      <c r="A96" s="10"/>
      <c r="B96" s="9"/>
      <c r="C96" s="9"/>
      <c r="D96" s="9"/>
      <c r="E96" s="12"/>
      <c r="F96" s="171" t="s">
        <v>124</v>
      </c>
      <c r="G96" s="172"/>
      <c r="H96" s="177" t="str">
        <f>PKSS!AK51</f>
        <v>Нада Пандуров</v>
      </c>
      <c r="I96" s="178"/>
      <c r="J96" s="178"/>
      <c r="K96" s="178"/>
      <c r="L96" s="179"/>
    </row>
    <row r="99" spans="2:8" ht="13.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8" t="s">
        <v>118</v>
      </c>
      <c r="B1" s="188"/>
      <c r="C1" s="189"/>
      <c r="D1" s="183" t="str">
        <f>PKSS!A2</f>
        <v>Прекршајни суд у Кикинди</v>
      </c>
      <c r="E1" s="183"/>
      <c r="F1" s="183"/>
      <c r="G1" s="183"/>
      <c r="H1" s="183"/>
      <c r="I1" s="183"/>
      <c r="J1" s="18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0" t="s">
        <v>165</v>
      </c>
      <c r="B3" s="190"/>
      <c r="C3" s="190"/>
      <c r="D3" s="190"/>
      <c r="E3" s="190"/>
      <c r="F3" s="190"/>
      <c r="G3" s="190"/>
      <c r="H3" s="190"/>
      <c r="I3" s="190"/>
      <c r="J3" s="190"/>
      <c r="L3" s="152" t="s">
        <v>153</v>
      </c>
      <c r="M3" s="152"/>
      <c r="N3" s="15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2"/>
      <c r="M4" s="152"/>
      <c r="N4" s="152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3</v>
      </c>
      <c r="D6" s="25">
        <v>3</v>
      </c>
      <c r="E6" s="25">
        <v>26</v>
      </c>
      <c r="F6" s="81">
        <f>SUM(D6:E6)</f>
        <v>29</v>
      </c>
      <c r="G6" s="25">
        <v>25</v>
      </c>
      <c r="H6" s="25">
        <v>2</v>
      </c>
      <c r="I6" s="81">
        <f>SUM(G6:H6)</f>
        <v>27</v>
      </c>
      <c r="J6" s="25">
        <v>2</v>
      </c>
      <c r="L6" s="17">
        <f>IF(C6="","",C6)</f>
        <v>3</v>
      </c>
      <c r="M6" s="18">
        <f>IF(PKSS!D8="","",PKSS!D8)</f>
        <v>3</v>
      </c>
      <c r="N6" s="19">
        <f>SUM(L6)-SUM(M6)</f>
        <v>0</v>
      </c>
    </row>
    <row r="7" spans="1:10" ht="33" customHeight="1">
      <c r="A7" s="191" t="s">
        <v>141</v>
      </c>
      <c r="B7" s="192"/>
      <c r="C7" s="26">
        <f aca="true" t="shared" si="0" ref="C7:J7">SUM(C6:C6)</f>
        <v>3</v>
      </c>
      <c r="D7" s="26">
        <f t="shared" si="0"/>
        <v>3</v>
      </c>
      <c r="E7" s="26">
        <f t="shared" si="0"/>
        <v>26</v>
      </c>
      <c r="F7" s="26">
        <f t="shared" si="0"/>
        <v>29</v>
      </c>
      <c r="G7" s="26">
        <f t="shared" si="0"/>
        <v>25</v>
      </c>
      <c r="H7" s="26">
        <f t="shared" si="0"/>
        <v>2</v>
      </c>
      <c r="I7" s="26">
        <f t="shared" si="0"/>
        <v>27</v>
      </c>
      <c r="J7" s="26">
        <f t="shared" si="0"/>
        <v>2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4.25" thickBot="1">
      <c r="A10" s="2"/>
      <c r="B10" s="2"/>
      <c r="C10" s="2"/>
      <c r="D10" s="171" t="s">
        <v>124</v>
      </c>
      <c r="E10" s="171"/>
      <c r="F10" s="177" t="str">
        <f>PKSS!AK51</f>
        <v>Нада Пандуров</v>
      </c>
      <c r="G10" s="178"/>
      <c r="H10" s="178"/>
      <c r="I10" s="178"/>
      <c r="J10" s="179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Z10" sqref="Z10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193" t="s">
        <v>104</v>
      </c>
      <c r="B1" s="193"/>
      <c r="C1" s="193"/>
      <c r="D1" s="193"/>
      <c r="E1" s="193"/>
      <c r="F1" s="193"/>
      <c r="G1" s="54"/>
    </row>
    <row r="2" spans="1:7" ht="24.75" customHeight="1">
      <c r="A2" s="194" t="str">
        <f>PKSS!A2</f>
        <v>Прекршајни суд у Кикинди</v>
      </c>
      <c r="B2" s="194"/>
      <c r="C2" s="194"/>
      <c r="D2" s="194"/>
      <c r="E2" s="194"/>
      <c r="F2" s="194"/>
      <c r="G2" s="194"/>
    </row>
    <row r="3" spans="1:16" s="56" customFormat="1" ht="19.5" customHeight="1">
      <c r="A3" s="195" t="s">
        <v>158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9.75" customHeight="1">
      <c r="A4" s="134"/>
      <c r="B4" s="134"/>
      <c r="C4" s="135"/>
      <c r="D4" s="135"/>
      <c r="E4" s="135"/>
      <c r="F4" s="135"/>
      <c r="G4" s="135"/>
      <c r="H4" s="135"/>
      <c r="I4" s="135"/>
      <c r="J4" s="135"/>
      <c r="K4" s="1"/>
      <c r="L4" s="1"/>
      <c r="M4" s="1"/>
      <c r="N4" s="1"/>
      <c r="O4" s="1"/>
      <c r="P4" s="1"/>
    </row>
    <row r="5" spans="1:16" ht="40.5" customHeight="1">
      <c r="A5" s="196" t="s">
        <v>5</v>
      </c>
      <c r="B5" s="196" t="s">
        <v>30</v>
      </c>
      <c r="C5" s="196"/>
      <c r="D5" s="196" t="s">
        <v>9</v>
      </c>
      <c r="E5" s="196" t="s">
        <v>27</v>
      </c>
      <c r="F5" s="196"/>
      <c r="G5" s="198"/>
      <c r="H5" s="196" t="s">
        <v>29</v>
      </c>
      <c r="I5" s="198"/>
      <c r="J5" s="200" t="s">
        <v>24</v>
      </c>
      <c r="K5" s="203" t="s">
        <v>150</v>
      </c>
      <c r="L5" s="203"/>
      <c r="M5" s="196" t="s">
        <v>22</v>
      </c>
      <c r="N5" s="196"/>
      <c r="O5" s="196"/>
      <c r="P5" s="198"/>
    </row>
    <row r="6" spans="1:16" ht="21.75" customHeight="1">
      <c r="A6" s="197"/>
      <c r="B6" s="196" t="s">
        <v>88</v>
      </c>
      <c r="C6" s="196" t="s">
        <v>87</v>
      </c>
      <c r="D6" s="198"/>
      <c r="E6" s="196" t="s">
        <v>25</v>
      </c>
      <c r="F6" s="196" t="s">
        <v>97</v>
      </c>
      <c r="G6" s="204" t="s">
        <v>98</v>
      </c>
      <c r="H6" s="196" t="s">
        <v>25</v>
      </c>
      <c r="I6" s="196" t="s">
        <v>26</v>
      </c>
      <c r="J6" s="201"/>
      <c r="K6" s="196" t="s">
        <v>13</v>
      </c>
      <c r="L6" s="206" t="s">
        <v>151</v>
      </c>
      <c r="M6" s="196" t="s">
        <v>28</v>
      </c>
      <c r="N6" s="206" t="s">
        <v>152</v>
      </c>
      <c r="O6" s="196" t="s">
        <v>97</v>
      </c>
      <c r="P6" s="204" t="s">
        <v>98</v>
      </c>
    </row>
    <row r="7" spans="1:16" ht="62.25" customHeight="1">
      <c r="A7" s="197"/>
      <c r="B7" s="196"/>
      <c r="C7" s="196"/>
      <c r="D7" s="199"/>
      <c r="E7" s="199"/>
      <c r="F7" s="199"/>
      <c r="G7" s="205"/>
      <c r="H7" s="199"/>
      <c r="I7" s="199"/>
      <c r="J7" s="202"/>
      <c r="K7" s="199"/>
      <c r="L7" s="207"/>
      <c r="M7" s="199"/>
      <c r="N7" s="207"/>
      <c r="O7" s="199"/>
      <c r="P7" s="205"/>
    </row>
    <row r="8" spans="1:16" ht="19.5" customHeight="1">
      <c r="A8" s="208">
        <v>1</v>
      </c>
      <c r="B8" s="210" t="s">
        <v>77</v>
      </c>
      <c r="C8" s="82" t="s">
        <v>75</v>
      </c>
      <c r="D8" s="83">
        <f>IF(PKSS!D8="","",PKSS!D8)</f>
        <v>3</v>
      </c>
      <c r="E8" s="83">
        <f>PKSS!E8</f>
        <v>100</v>
      </c>
      <c r="F8" s="83">
        <f>PKSS!F8</f>
        <v>0</v>
      </c>
      <c r="G8" s="83">
        <f>PKSS!G8</f>
        <v>0</v>
      </c>
      <c r="H8" s="83">
        <f>PKSS!H8</f>
        <v>191</v>
      </c>
      <c r="I8" s="83">
        <f>PKSS!I8</f>
        <v>190</v>
      </c>
      <c r="J8" s="83">
        <f>PKSS!K8</f>
        <v>291</v>
      </c>
      <c r="K8" s="83">
        <f>PKSS!N8</f>
        <v>142</v>
      </c>
      <c r="L8" s="83">
        <f>RESNER!L53</f>
        <v>7</v>
      </c>
      <c r="M8" s="83">
        <f>PKSS!S8</f>
        <v>149</v>
      </c>
      <c r="N8" s="84"/>
      <c r="O8" s="83">
        <f>PKSS!T8</f>
        <v>0</v>
      </c>
      <c r="P8" s="83">
        <f>PKSS!U8</f>
        <v>0</v>
      </c>
    </row>
    <row r="9" spans="1:16" ht="19.5" customHeight="1">
      <c r="A9" s="209"/>
      <c r="B9" s="211"/>
      <c r="C9" s="82" t="s">
        <v>76</v>
      </c>
      <c r="D9" s="83">
        <f>IF(PKSS!D9="","",PKSS!D9)</f>
        <v>3</v>
      </c>
      <c r="E9" s="83">
        <f>PKSS!E9</f>
        <v>20</v>
      </c>
      <c r="F9" s="83">
        <f>PKSS!F9</f>
        <v>0</v>
      </c>
      <c r="G9" s="83">
        <f>PKSS!G9</f>
        <v>0</v>
      </c>
      <c r="H9" s="83">
        <f>PKSS!H9</f>
        <v>34</v>
      </c>
      <c r="I9" s="83">
        <f>PKSS!I9</f>
        <v>34</v>
      </c>
      <c r="J9" s="83">
        <f>PKSS!K9</f>
        <v>54</v>
      </c>
      <c r="K9" s="83">
        <f>PKSS!N9</f>
        <v>26</v>
      </c>
      <c r="L9" s="83">
        <f>RESNER!L54</f>
        <v>0</v>
      </c>
      <c r="M9" s="83">
        <f>PKSS!S9</f>
        <v>28</v>
      </c>
      <c r="N9" s="84"/>
      <c r="O9" s="83">
        <f>PKSS!T9</f>
        <v>0</v>
      </c>
      <c r="P9" s="83">
        <f>PKSS!U9</f>
        <v>0</v>
      </c>
    </row>
    <row r="10" spans="1:16" ht="19.5" customHeight="1">
      <c r="A10" s="208">
        <v>2</v>
      </c>
      <c r="B10" s="210" t="s">
        <v>78</v>
      </c>
      <c r="C10" s="82" t="s">
        <v>75</v>
      </c>
      <c r="D10" s="83">
        <f>IF(PKSS!D10="","",PKSS!D10)</f>
        <v>3</v>
      </c>
      <c r="E10" s="83">
        <f>PKSS!E10</f>
        <v>956</v>
      </c>
      <c r="F10" s="83">
        <f>PKSS!F10</f>
        <v>0</v>
      </c>
      <c r="G10" s="83">
        <f>PKSS!G10</f>
        <v>0</v>
      </c>
      <c r="H10" s="83">
        <f>PKSS!H10</f>
        <v>1833</v>
      </c>
      <c r="I10" s="83">
        <f>PKSS!I10</f>
        <v>1828</v>
      </c>
      <c r="J10" s="83">
        <f>PKSS!K10</f>
        <v>2789</v>
      </c>
      <c r="K10" s="83">
        <f>PKSS!N10</f>
        <v>1692</v>
      </c>
      <c r="L10" s="83">
        <f>RESNER!L55</f>
        <v>31</v>
      </c>
      <c r="M10" s="83">
        <f>PKSS!S10</f>
        <v>1097</v>
      </c>
      <c r="N10" s="84"/>
      <c r="O10" s="83">
        <f>PKSS!T10</f>
        <v>0</v>
      </c>
      <c r="P10" s="83">
        <f>PKSS!U10</f>
        <v>0</v>
      </c>
    </row>
    <row r="11" spans="1:16" ht="19.5" customHeight="1">
      <c r="A11" s="209"/>
      <c r="B11" s="211"/>
      <c r="C11" s="82" t="s">
        <v>76</v>
      </c>
      <c r="D11" s="83">
        <f>IF(PKSS!D11="","",PKSS!D11)</f>
        <v>3</v>
      </c>
      <c r="E11" s="83">
        <f>PKSS!E11</f>
        <v>30</v>
      </c>
      <c r="F11" s="83">
        <f>PKSS!F11</f>
        <v>0</v>
      </c>
      <c r="G11" s="83">
        <f>PKSS!G11</f>
        <v>0</v>
      </c>
      <c r="H11" s="83">
        <f>PKSS!H11</f>
        <v>62</v>
      </c>
      <c r="I11" s="83">
        <f>PKSS!I11</f>
        <v>62</v>
      </c>
      <c r="J11" s="83">
        <f>PKSS!K11</f>
        <v>92</v>
      </c>
      <c r="K11" s="83">
        <f>PKSS!N11</f>
        <v>49</v>
      </c>
      <c r="L11" s="83">
        <f>RESNER!L56</f>
        <v>2</v>
      </c>
      <c r="M11" s="83">
        <f>PKSS!S11</f>
        <v>43</v>
      </c>
      <c r="N11" s="84"/>
      <c r="O11" s="83">
        <f>PKSS!T11</f>
        <v>0</v>
      </c>
      <c r="P11" s="83">
        <f>PKSS!U11</f>
        <v>0</v>
      </c>
    </row>
    <row r="12" spans="1:16" ht="19.5" customHeight="1">
      <c r="A12" s="208">
        <v>3</v>
      </c>
      <c r="B12" s="210" t="s">
        <v>79</v>
      </c>
      <c r="C12" s="82" t="s">
        <v>75</v>
      </c>
      <c r="D12" s="83">
        <f>IF(PKSS!D12="","",PKSS!D12)</f>
        <v>3</v>
      </c>
      <c r="E12" s="83">
        <f>PKSS!E12</f>
        <v>163</v>
      </c>
      <c r="F12" s="83">
        <f>PKSS!F12</f>
        <v>0</v>
      </c>
      <c r="G12" s="83">
        <f>PKSS!G12</f>
        <v>0</v>
      </c>
      <c r="H12" s="83">
        <f>PKSS!H12</f>
        <v>464</v>
      </c>
      <c r="I12" s="83">
        <f>PKSS!I12</f>
        <v>462</v>
      </c>
      <c r="J12" s="83">
        <f>PKSS!K12</f>
        <v>627</v>
      </c>
      <c r="K12" s="83">
        <f>PKSS!N12</f>
        <v>428</v>
      </c>
      <c r="L12" s="83">
        <f>RESNER!L57</f>
        <v>29</v>
      </c>
      <c r="M12" s="83">
        <f>PKSS!S12</f>
        <v>199</v>
      </c>
      <c r="N12" s="84"/>
      <c r="O12" s="83">
        <f>PKSS!T12</f>
        <v>0</v>
      </c>
      <c r="P12" s="83">
        <f>PKSS!U12</f>
        <v>0</v>
      </c>
    </row>
    <row r="13" spans="1:16" ht="19.5" customHeight="1">
      <c r="A13" s="209"/>
      <c r="B13" s="211"/>
      <c r="C13" s="82" t="s">
        <v>76</v>
      </c>
      <c r="D13" s="83">
        <f>IF(PKSS!D13="","",PKSS!D13)</f>
        <v>3</v>
      </c>
      <c r="E13" s="83">
        <f>PKSS!E13</f>
        <v>10</v>
      </c>
      <c r="F13" s="83">
        <f>PKSS!F13</f>
        <v>0</v>
      </c>
      <c r="G13" s="83">
        <f>PKSS!G13</f>
        <v>0</v>
      </c>
      <c r="H13" s="83">
        <f>PKSS!H13</f>
        <v>21</v>
      </c>
      <c r="I13" s="83">
        <f>PKSS!I13</f>
        <v>21</v>
      </c>
      <c r="J13" s="83">
        <f>PKSS!K13</f>
        <v>31</v>
      </c>
      <c r="K13" s="83">
        <f>PKSS!N13</f>
        <v>22</v>
      </c>
      <c r="L13" s="83">
        <f>RESNER!L58</f>
        <v>1</v>
      </c>
      <c r="M13" s="83">
        <f>PKSS!S13</f>
        <v>9</v>
      </c>
      <c r="N13" s="84"/>
      <c r="O13" s="83">
        <f>PKSS!T13</f>
        <v>0</v>
      </c>
      <c r="P13" s="83">
        <f>PKSS!U13</f>
        <v>0</v>
      </c>
    </row>
    <row r="14" spans="1:16" ht="19.5" customHeight="1">
      <c r="A14" s="208">
        <v>4</v>
      </c>
      <c r="B14" s="210" t="s">
        <v>80</v>
      </c>
      <c r="C14" s="82" t="s">
        <v>75</v>
      </c>
      <c r="D14" s="83">
        <f>IF(PKSS!D14="","",PKSS!D14)</f>
        <v>3</v>
      </c>
      <c r="E14" s="83">
        <f>PKSS!E14</f>
        <v>57</v>
      </c>
      <c r="F14" s="83">
        <f>PKSS!F14</f>
        <v>0</v>
      </c>
      <c r="G14" s="83">
        <f>PKSS!G14</f>
        <v>0</v>
      </c>
      <c r="H14" s="83">
        <f>PKSS!H14</f>
        <v>99</v>
      </c>
      <c r="I14" s="83">
        <f>PKSS!I14</f>
        <v>99</v>
      </c>
      <c r="J14" s="83">
        <f>PKSS!K14</f>
        <v>156</v>
      </c>
      <c r="K14" s="83">
        <f>PKSS!N14</f>
        <v>109</v>
      </c>
      <c r="L14" s="83">
        <f>RESNER!L59</f>
        <v>0</v>
      </c>
      <c r="M14" s="83">
        <f>PKSS!S14</f>
        <v>47</v>
      </c>
      <c r="N14" s="84"/>
      <c r="O14" s="83">
        <f>PKSS!T14</f>
        <v>0</v>
      </c>
      <c r="P14" s="83">
        <f>PKSS!U14</f>
        <v>0</v>
      </c>
    </row>
    <row r="15" spans="1:16" ht="19.5" customHeight="1">
      <c r="A15" s="209"/>
      <c r="B15" s="211"/>
      <c r="C15" s="82" t="s">
        <v>76</v>
      </c>
      <c r="D15" s="83">
        <f>IF(PKSS!D15="","",PKSS!D15)</f>
      </c>
      <c r="E15" s="83">
        <f>PKSS!E15</f>
        <v>0</v>
      </c>
      <c r="F15" s="83">
        <f>PKSS!F15</f>
        <v>0</v>
      </c>
      <c r="G15" s="83">
        <f>PKSS!G15</f>
        <v>0</v>
      </c>
      <c r="H15" s="83">
        <f>PKSS!H15</f>
        <v>0</v>
      </c>
      <c r="I15" s="83">
        <f>PKSS!I15</f>
        <v>0</v>
      </c>
      <c r="J15" s="83">
        <f>PKSS!K15</f>
        <v>0</v>
      </c>
      <c r="K15" s="83">
        <f>PKSS!N15</f>
        <v>0</v>
      </c>
      <c r="L15" s="83">
        <f>RESNER!L60</f>
        <v>0</v>
      </c>
      <c r="M15" s="83">
        <f>PKSS!S15</f>
        <v>0</v>
      </c>
      <c r="N15" s="84"/>
      <c r="O15" s="83">
        <f>PKSS!T15</f>
        <v>0</v>
      </c>
      <c r="P15" s="83">
        <f>PKSS!U15</f>
        <v>0</v>
      </c>
    </row>
    <row r="16" spans="1:16" ht="19.5" customHeight="1">
      <c r="A16" s="208">
        <v>5</v>
      </c>
      <c r="B16" s="210" t="s">
        <v>81</v>
      </c>
      <c r="C16" s="82" t="s">
        <v>75</v>
      </c>
      <c r="D16" s="83">
        <f>IF(PKSS!D16="","",PKSS!D16)</f>
        <v>3</v>
      </c>
      <c r="E16" s="83">
        <f>PKSS!E16</f>
        <v>101</v>
      </c>
      <c r="F16" s="83">
        <f>PKSS!F16</f>
        <v>16</v>
      </c>
      <c r="G16" s="83">
        <f>PKSS!G16</f>
        <v>18</v>
      </c>
      <c r="H16" s="83">
        <f>PKSS!H16</f>
        <v>152</v>
      </c>
      <c r="I16" s="83">
        <f>PKSS!I16</f>
        <v>150</v>
      </c>
      <c r="J16" s="83">
        <f>PKSS!K16</f>
        <v>253</v>
      </c>
      <c r="K16" s="83">
        <f>PKSS!N16</f>
        <v>120</v>
      </c>
      <c r="L16" s="83">
        <f>RESNER!L61</f>
        <v>0</v>
      </c>
      <c r="M16" s="83">
        <f>PKSS!S16</f>
        <v>133</v>
      </c>
      <c r="N16" s="84"/>
      <c r="O16" s="83">
        <f>PKSS!T16</f>
        <v>27</v>
      </c>
      <c r="P16" s="83">
        <f>PKSS!U16</f>
        <v>29</v>
      </c>
    </row>
    <row r="17" spans="1:16" ht="19.5" customHeight="1">
      <c r="A17" s="209"/>
      <c r="B17" s="211"/>
      <c r="C17" s="82" t="s">
        <v>76</v>
      </c>
      <c r="D17" s="83">
        <f>IF(PKSS!D17="","",PKSS!D17)</f>
      </c>
      <c r="E17" s="83">
        <f>PKSS!E17</f>
        <v>0</v>
      </c>
      <c r="F17" s="83">
        <f>PKSS!F17</f>
        <v>0</v>
      </c>
      <c r="G17" s="83">
        <f>PKSS!G17</f>
        <v>0</v>
      </c>
      <c r="H17" s="83">
        <f>PKSS!H17</f>
        <v>0</v>
      </c>
      <c r="I17" s="83">
        <f>PKSS!I17</f>
        <v>0</v>
      </c>
      <c r="J17" s="83">
        <f>PKSS!K17</f>
        <v>0</v>
      </c>
      <c r="K17" s="83">
        <f>PKSS!N17</f>
        <v>0</v>
      </c>
      <c r="L17" s="83">
        <f>RESNER!L62</f>
        <v>0</v>
      </c>
      <c r="M17" s="83">
        <f>PKSS!S17</f>
        <v>0</v>
      </c>
      <c r="N17" s="84"/>
      <c r="O17" s="83">
        <f>PKSS!T17</f>
        <v>0</v>
      </c>
      <c r="P17" s="83">
        <f>PKSS!U17</f>
        <v>0</v>
      </c>
    </row>
    <row r="18" spans="1:16" ht="19.5" customHeight="1">
      <c r="A18" s="208">
        <v>6</v>
      </c>
      <c r="B18" s="210" t="s">
        <v>82</v>
      </c>
      <c r="C18" s="82" t="s">
        <v>75</v>
      </c>
      <c r="D18" s="83">
        <f>IF(PKSS!D18="","",PKSS!D18)</f>
        <v>3</v>
      </c>
      <c r="E18" s="83">
        <f>PKSS!E18</f>
        <v>7</v>
      </c>
      <c r="F18" s="83">
        <f>PKSS!F18</f>
        <v>0</v>
      </c>
      <c r="G18" s="83">
        <f>PKSS!G18</f>
        <v>0</v>
      </c>
      <c r="H18" s="83">
        <f>PKSS!H18</f>
        <v>10</v>
      </c>
      <c r="I18" s="83">
        <f>PKSS!I18</f>
        <v>10</v>
      </c>
      <c r="J18" s="83">
        <f>PKSS!K18</f>
        <v>17</v>
      </c>
      <c r="K18" s="83">
        <f>PKSS!N18</f>
        <v>10</v>
      </c>
      <c r="L18" s="83">
        <f>RESNER!L63</f>
        <v>0</v>
      </c>
      <c r="M18" s="83">
        <f>PKSS!S18</f>
        <v>7</v>
      </c>
      <c r="N18" s="84"/>
      <c r="O18" s="83">
        <f>PKSS!T18</f>
        <v>0</v>
      </c>
      <c r="P18" s="83">
        <f>PKSS!U18</f>
        <v>0</v>
      </c>
    </row>
    <row r="19" spans="1:16" ht="19.5" customHeight="1">
      <c r="A19" s="209"/>
      <c r="B19" s="211"/>
      <c r="C19" s="82" t="s">
        <v>76</v>
      </c>
      <c r="D19" s="83">
        <f>IF(PKSS!D19="","",PKSS!D19)</f>
      </c>
      <c r="E19" s="83">
        <f>PKSS!E19</f>
        <v>0</v>
      </c>
      <c r="F19" s="83">
        <f>PKSS!F19</f>
        <v>0</v>
      </c>
      <c r="G19" s="83">
        <f>PKSS!G19</f>
        <v>0</v>
      </c>
      <c r="H19" s="83">
        <f>PKSS!H19</f>
        <v>0</v>
      </c>
      <c r="I19" s="83">
        <f>PKSS!I19</f>
        <v>0</v>
      </c>
      <c r="J19" s="83">
        <f>PKSS!K19</f>
        <v>0</v>
      </c>
      <c r="K19" s="83">
        <f>PKSS!N19</f>
        <v>0</v>
      </c>
      <c r="L19" s="83">
        <f>RESNER!L64</f>
        <v>0</v>
      </c>
      <c r="M19" s="83">
        <f>PKSS!S19</f>
        <v>0</v>
      </c>
      <c r="N19" s="84"/>
      <c r="O19" s="83">
        <f>PKSS!T19</f>
        <v>0</v>
      </c>
      <c r="P19" s="83">
        <f>PKSS!U19</f>
        <v>0</v>
      </c>
    </row>
    <row r="20" spans="1:16" ht="19.5" customHeight="1">
      <c r="A20" s="208">
        <v>7</v>
      </c>
      <c r="B20" s="210" t="s">
        <v>83</v>
      </c>
      <c r="C20" s="82" t="s">
        <v>75</v>
      </c>
      <c r="D20" s="83">
        <f>IF(PKSS!D20="","",PKSS!D20)</f>
        <v>3</v>
      </c>
      <c r="E20" s="83">
        <f>PKSS!E20</f>
        <v>27</v>
      </c>
      <c r="F20" s="83">
        <f>PKSS!F20</f>
        <v>0</v>
      </c>
      <c r="G20" s="83">
        <f>PKSS!G20</f>
        <v>0</v>
      </c>
      <c r="H20" s="83">
        <f>PKSS!H20</f>
        <v>79</v>
      </c>
      <c r="I20" s="83">
        <f>PKSS!I20</f>
        <v>79</v>
      </c>
      <c r="J20" s="83">
        <f>PKSS!K20</f>
        <v>106</v>
      </c>
      <c r="K20" s="83">
        <f>PKSS!N20</f>
        <v>62</v>
      </c>
      <c r="L20" s="83">
        <f>RESNER!L65</f>
        <v>4</v>
      </c>
      <c r="M20" s="83">
        <f>PKSS!S20</f>
        <v>44</v>
      </c>
      <c r="N20" s="84"/>
      <c r="O20" s="83">
        <f>PKSS!T20</f>
        <v>0</v>
      </c>
      <c r="P20" s="83">
        <f>PKSS!U20</f>
        <v>0</v>
      </c>
    </row>
    <row r="21" spans="1:16" ht="19.5" customHeight="1">
      <c r="A21" s="209"/>
      <c r="B21" s="211"/>
      <c r="C21" s="82" t="s">
        <v>76</v>
      </c>
      <c r="D21" s="83">
        <f>IF(PKSS!D21="","",PKSS!D21)</f>
      </c>
      <c r="E21" s="83">
        <f>PKSS!E21</f>
        <v>0</v>
      </c>
      <c r="F21" s="83">
        <f>PKSS!F21</f>
        <v>0</v>
      </c>
      <c r="G21" s="83">
        <f>PKSS!G21</f>
        <v>0</v>
      </c>
      <c r="H21" s="83">
        <f>PKSS!H21</f>
        <v>0</v>
      </c>
      <c r="I21" s="83">
        <f>PKSS!I21</f>
        <v>0</v>
      </c>
      <c r="J21" s="83">
        <f>PKSS!K21</f>
        <v>0</v>
      </c>
      <c r="K21" s="83">
        <f>PKSS!N21</f>
        <v>0</v>
      </c>
      <c r="L21" s="83">
        <f>RESNER!L66</f>
        <v>0</v>
      </c>
      <c r="M21" s="83">
        <f>PKSS!S21</f>
        <v>0</v>
      </c>
      <c r="N21" s="84"/>
      <c r="O21" s="83">
        <f>PKSS!T21</f>
        <v>0</v>
      </c>
      <c r="P21" s="83">
        <f>PKSS!U21</f>
        <v>0</v>
      </c>
    </row>
    <row r="22" spans="1:16" ht="22.5" customHeight="1">
      <c r="A22" s="208">
        <v>8</v>
      </c>
      <c r="B22" s="210" t="s">
        <v>84</v>
      </c>
      <c r="C22" s="82" t="s">
        <v>75</v>
      </c>
      <c r="D22" s="83">
        <f>IF(PKSS!D22="","",PKSS!D22)</f>
        <v>3</v>
      </c>
      <c r="E22" s="83">
        <f>PKSS!E22</f>
        <v>9</v>
      </c>
      <c r="F22" s="83">
        <f>PKSS!F22</f>
        <v>0</v>
      </c>
      <c r="G22" s="83">
        <f>PKSS!G22</f>
        <v>0</v>
      </c>
      <c r="H22" s="83">
        <f>PKSS!H22</f>
        <v>20</v>
      </c>
      <c r="I22" s="83">
        <f>PKSS!I22</f>
        <v>20</v>
      </c>
      <c r="J22" s="83">
        <f>PKSS!K22</f>
        <v>29</v>
      </c>
      <c r="K22" s="83">
        <f>PKSS!N22</f>
        <v>21</v>
      </c>
      <c r="L22" s="83">
        <f>RESNER!L67</f>
        <v>5</v>
      </c>
      <c r="M22" s="83">
        <f>PKSS!S22</f>
        <v>8</v>
      </c>
      <c r="N22" s="84"/>
      <c r="O22" s="83">
        <f>PKSS!T22</f>
        <v>0</v>
      </c>
      <c r="P22" s="83">
        <f>PKSS!U22</f>
        <v>0</v>
      </c>
    </row>
    <row r="23" spans="1:16" ht="22.5" customHeight="1">
      <c r="A23" s="209"/>
      <c r="B23" s="211"/>
      <c r="C23" s="82" t="s">
        <v>76</v>
      </c>
      <c r="D23" s="83">
        <f>IF(PKSS!D23="","",PKSS!D23)</f>
      </c>
      <c r="E23" s="83">
        <f>PKSS!E23</f>
        <v>0</v>
      </c>
      <c r="F23" s="83">
        <f>PKSS!F23</f>
        <v>0</v>
      </c>
      <c r="G23" s="83">
        <f>PKSS!G23</f>
        <v>0</v>
      </c>
      <c r="H23" s="83">
        <f>PKSS!H23</f>
        <v>0</v>
      </c>
      <c r="I23" s="83">
        <f>PKSS!I23</f>
        <v>0</v>
      </c>
      <c r="J23" s="83">
        <f>PKSS!K23</f>
        <v>0</v>
      </c>
      <c r="K23" s="83">
        <f>PKSS!N23</f>
        <v>0</v>
      </c>
      <c r="L23" s="83">
        <f>RESNER!L68</f>
        <v>0</v>
      </c>
      <c r="M23" s="83">
        <f>PKSS!S23</f>
        <v>0</v>
      </c>
      <c r="N23" s="84"/>
      <c r="O23" s="83">
        <f>PKSS!T23</f>
        <v>0</v>
      </c>
      <c r="P23" s="83">
        <f>PKSS!U23</f>
        <v>0</v>
      </c>
    </row>
    <row r="24" spans="1:16" ht="19.5" customHeight="1">
      <c r="A24" s="208">
        <v>9</v>
      </c>
      <c r="B24" s="210" t="s">
        <v>85</v>
      </c>
      <c r="C24" s="82" t="s">
        <v>75</v>
      </c>
      <c r="D24" s="83">
        <f>IF(PKSS!D24="","",PKSS!D24)</f>
        <v>3</v>
      </c>
      <c r="E24" s="83">
        <f>PKSS!E24</f>
        <v>71</v>
      </c>
      <c r="F24" s="83">
        <f>PKSS!F24</f>
        <v>0</v>
      </c>
      <c r="G24" s="83">
        <f>PKSS!G24</f>
        <v>0</v>
      </c>
      <c r="H24" s="83">
        <f>PKSS!H24</f>
        <v>119</v>
      </c>
      <c r="I24" s="83">
        <f>PKSS!I24</f>
        <v>119</v>
      </c>
      <c r="J24" s="83">
        <f>PKSS!K24</f>
        <v>190</v>
      </c>
      <c r="K24" s="83">
        <f>PKSS!N24</f>
        <v>114</v>
      </c>
      <c r="L24" s="83">
        <f>RESNER!L69</f>
        <v>8</v>
      </c>
      <c r="M24" s="83">
        <f>PKSS!S24</f>
        <v>76</v>
      </c>
      <c r="N24" s="84"/>
      <c r="O24" s="83">
        <f>PKSS!T24</f>
        <v>0</v>
      </c>
      <c r="P24" s="83">
        <f>PKSS!U24</f>
        <v>0</v>
      </c>
    </row>
    <row r="25" spans="1:16" ht="19.5" customHeight="1">
      <c r="A25" s="209"/>
      <c r="B25" s="211"/>
      <c r="C25" s="82" t="s">
        <v>76</v>
      </c>
      <c r="D25" s="83">
        <f>IF(PKSS!D25="","",PKSS!D25)</f>
        <v>3</v>
      </c>
      <c r="E25" s="83">
        <f>PKSS!E25</f>
        <v>4</v>
      </c>
      <c r="F25" s="83">
        <f>PKSS!F25</f>
        <v>0</v>
      </c>
      <c r="G25" s="83">
        <f>PKSS!G25</f>
        <v>0</v>
      </c>
      <c r="H25" s="83">
        <f>PKSS!H25</f>
        <v>0</v>
      </c>
      <c r="I25" s="83">
        <f>PKSS!I25</f>
        <v>0</v>
      </c>
      <c r="J25" s="83">
        <f>PKSS!K25</f>
        <v>4</v>
      </c>
      <c r="K25" s="83">
        <f>PKSS!N25</f>
        <v>4</v>
      </c>
      <c r="L25" s="83">
        <f>RESNER!L70</f>
        <v>4</v>
      </c>
      <c r="M25" s="83">
        <f>PKSS!S25</f>
        <v>0</v>
      </c>
      <c r="N25" s="84"/>
      <c r="O25" s="83">
        <f>PKSS!T25</f>
        <v>0</v>
      </c>
      <c r="P25" s="83">
        <f>PKSS!U25</f>
        <v>0</v>
      </c>
    </row>
    <row r="26" spans="1:16" ht="19.5" customHeight="1">
      <c r="A26" s="208">
        <v>10</v>
      </c>
      <c r="B26" s="210" t="s">
        <v>86</v>
      </c>
      <c r="C26" s="82" t="s">
        <v>75</v>
      </c>
      <c r="D26" s="83">
        <f>IF(PKSS!D26="","",PKSS!D26)</f>
        <v>3</v>
      </c>
      <c r="E26" s="83">
        <f>PKSS!E26</f>
        <v>1</v>
      </c>
      <c r="F26" s="83">
        <f>PKSS!F26</f>
        <v>0</v>
      </c>
      <c r="G26" s="83">
        <f>PKSS!G26</f>
        <v>0</v>
      </c>
      <c r="H26" s="83">
        <f>PKSS!H26</f>
        <v>14</v>
      </c>
      <c r="I26" s="83">
        <f>PKSS!I26</f>
        <v>14</v>
      </c>
      <c r="J26" s="83">
        <f>PKSS!K26</f>
        <v>15</v>
      </c>
      <c r="K26" s="83">
        <f>PKSS!N26</f>
        <v>8</v>
      </c>
      <c r="L26" s="83">
        <f>RESNER!L71</f>
        <v>0</v>
      </c>
      <c r="M26" s="83">
        <f>PKSS!S26</f>
        <v>7</v>
      </c>
      <c r="N26" s="84"/>
      <c r="O26" s="83">
        <f>PKSS!T26</f>
        <v>0</v>
      </c>
      <c r="P26" s="83">
        <f>PKSS!U26</f>
        <v>0</v>
      </c>
    </row>
    <row r="27" spans="1:16" ht="19.5" customHeight="1">
      <c r="A27" s="209"/>
      <c r="B27" s="211"/>
      <c r="C27" s="82" t="s">
        <v>76</v>
      </c>
      <c r="D27" s="83">
        <f>IF(PKSS!D27="","",PKSS!D27)</f>
      </c>
      <c r="E27" s="83">
        <f>PKSS!E27</f>
        <v>0</v>
      </c>
      <c r="F27" s="83">
        <f>PKSS!F27</f>
        <v>0</v>
      </c>
      <c r="G27" s="83">
        <f>PKSS!G27</f>
        <v>0</v>
      </c>
      <c r="H27" s="83">
        <f>PKSS!H27</f>
        <v>0</v>
      </c>
      <c r="I27" s="83">
        <f>PKSS!I27</f>
        <v>0</v>
      </c>
      <c r="J27" s="83">
        <f>PKSS!K27</f>
        <v>0</v>
      </c>
      <c r="K27" s="83">
        <f>PKSS!N27</f>
        <v>0</v>
      </c>
      <c r="L27" s="83">
        <f>RESNER!L72</f>
        <v>0</v>
      </c>
      <c r="M27" s="83">
        <f>PKSS!S27</f>
        <v>0</v>
      </c>
      <c r="N27" s="84"/>
      <c r="O27" s="83">
        <f>PKSS!T27</f>
        <v>0</v>
      </c>
      <c r="P27" s="83">
        <f>PKSS!U27</f>
        <v>0</v>
      </c>
    </row>
    <row r="28" spans="1:16" s="5" customFormat="1" ht="19.5" customHeight="1">
      <c r="A28" s="212" t="s">
        <v>89</v>
      </c>
      <c r="B28" s="213"/>
      <c r="C28" s="85" t="s">
        <v>75</v>
      </c>
      <c r="D28" s="86">
        <f>IF(PKSS!D28="","",PKSS!D28)</f>
        <v>3</v>
      </c>
      <c r="E28" s="86">
        <f>PKSS!E28</f>
        <v>1492</v>
      </c>
      <c r="F28" s="86">
        <f>PKSS!F28</f>
        <v>16</v>
      </c>
      <c r="G28" s="86">
        <f>PKSS!G28</f>
        <v>18</v>
      </c>
      <c r="H28" s="86">
        <f>PKSS!H28</f>
        <v>2981</v>
      </c>
      <c r="I28" s="86">
        <f>PKSS!I28</f>
        <v>2971</v>
      </c>
      <c r="J28" s="86">
        <f>PKSS!K28</f>
        <v>4473</v>
      </c>
      <c r="K28" s="86">
        <f>PKSS!N28</f>
        <v>2706</v>
      </c>
      <c r="L28" s="86">
        <f>RESNER!L73</f>
        <v>84</v>
      </c>
      <c r="M28" s="86">
        <f>PKSS!S28</f>
        <v>1767</v>
      </c>
      <c r="N28" s="86">
        <f>SUM(N8,N10,N12,N14,N16,N18,N20,N22,N24,N26)</f>
        <v>0</v>
      </c>
      <c r="O28" s="86">
        <f>PKSS!T28</f>
        <v>27</v>
      </c>
      <c r="P28" s="86">
        <f>PKSS!U28</f>
        <v>29</v>
      </c>
    </row>
    <row r="29" spans="1:16" s="5" customFormat="1" ht="19.5" customHeight="1">
      <c r="A29" s="214"/>
      <c r="B29" s="215"/>
      <c r="C29" s="85" t="s">
        <v>76</v>
      </c>
      <c r="D29" s="86">
        <f>IF(PKSS!D29="","",PKSS!D29)</f>
        <v>3</v>
      </c>
      <c r="E29" s="86">
        <f>PKSS!E29</f>
        <v>64</v>
      </c>
      <c r="F29" s="86">
        <f>PKSS!F29</f>
        <v>0</v>
      </c>
      <c r="G29" s="86">
        <f>PKSS!G29</f>
        <v>0</v>
      </c>
      <c r="H29" s="86">
        <f>PKSS!H29</f>
        <v>117</v>
      </c>
      <c r="I29" s="86">
        <f>PKSS!I29</f>
        <v>117</v>
      </c>
      <c r="J29" s="86">
        <f>PKSS!K29</f>
        <v>181</v>
      </c>
      <c r="K29" s="86">
        <f>PKSS!N29</f>
        <v>101</v>
      </c>
      <c r="L29" s="86">
        <f>RESNER!L74</f>
        <v>7</v>
      </c>
      <c r="M29" s="86">
        <f>PKSS!S29</f>
        <v>80</v>
      </c>
      <c r="N29" s="86">
        <f>SUM(N9,N11,N13,N15,N17,N19,N21,N23,N25,N27)</f>
        <v>0</v>
      </c>
      <c r="O29" s="86">
        <f>PKSS!T29</f>
        <v>0</v>
      </c>
      <c r="P29" s="86">
        <f>PKSS!U29</f>
        <v>0</v>
      </c>
    </row>
    <row r="30" spans="1:16" ht="19.5" customHeight="1">
      <c r="A30" s="87">
        <v>11</v>
      </c>
      <c r="B30" s="216" t="s">
        <v>91</v>
      </c>
      <c r="C30" s="216"/>
      <c r="D30" s="83">
        <f>IF(PKSS!D30="","",PKSS!D30)</f>
      </c>
      <c r="E30" s="83">
        <f>PKSS!E30</f>
        <v>0</v>
      </c>
      <c r="F30" s="83">
        <f>PKSS!F30</f>
        <v>0</v>
      </c>
      <c r="G30" s="83">
        <f>PKSS!G30</f>
        <v>0</v>
      </c>
      <c r="H30" s="83">
        <f>PKSS!H30</f>
        <v>0</v>
      </c>
      <c r="I30" s="83">
        <f>PKSS!I30</f>
        <v>0</v>
      </c>
      <c r="J30" s="83">
        <f>PKSS!K30</f>
        <v>0</v>
      </c>
      <c r="K30" s="83">
        <f>PKSS!N30</f>
        <v>0</v>
      </c>
      <c r="L30" s="83">
        <f>RESNER!L75</f>
        <v>0</v>
      </c>
      <c r="M30" s="83">
        <f>PKSS!S30</f>
        <v>0</v>
      </c>
      <c r="N30" s="84"/>
      <c r="O30" s="83">
        <f>PKSS!T30</f>
        <v>0</v>
      </c>
      <c r="P30" s="83">
        <f>PKSS!U30</f>
        <v>0</v>
      </c>
    </row>
    <row r="31" spans="1:16" s="5" customFormat="1" ht="19.5" customHeight="1">
      <c r="A31" s="217" t="s">
        <v>90</v>
      </c>
      <c r="B31" s="217"/>
      <c r="C31" s="218"/>
      <c r="D31" s="86">
        <f>IF(PKSS!D31="","",PKSS!D31)</f>
        <v>3</v>
      </c>
      <c r="E31" s="86">
        <f>PKSS!E31</f>
        <v>1556</v>
      </c>
      <c r="F31" s="86">
        <f>PKSS!F31</f>
        <v>16</v>
      </c>
      <c r="G31" s="86">
        <f>PKSS!G31</f>
        <v>18</v>
      </c>
      <c r="H31" s="86">
        <f>PKSS!H31</f>
        <v>3098</v>
      </c>
      <c r="I31" s="86">
        <f>PKSS!I31</f>
        <v>3088</v>
      </c>
      <c r="J31" s="86">
        <f>PKSS!K31</f>
        <v>4654</v>
      </c>
      <c r="K31" s="86">
        <f>PKSS!N31</f>
        <v>2807</v>
      </c>
      <c r="L31" s="86">
        <f>RESNER!L76</f>
        <v>91</v>
      </c>
      <c r="M31" s="86">
        <f>PKSS!S31</f>
        <v>1847</v>
      </c>
      <c r="N31" s="86">
        <f>SUM(N28:N30)</f>
        <v>0</v>
      </c>
      <c r="O31" s="86">
        <f>PKSS!T31</f>
        <v>27</v>
      </c>
      <c r="P31" s="86">
        <f>PKSS!U31</f>
        <v>29</v>
      </c>
    </row>
    <row r="32" spans="1:16" ht="19.5" customHeight="1">
      <c r="A32" s="87">
        <v>12</v>
      </c>
      <c r="B32" s="216" t="s">
        <v>93</v>
      </c>
      <c r="C32" s="216"/>
      <c r="D32" s="83">
        <f>IF(PKSS!D32="","",PKSS!D32)</f>
        <v>3</v>
      </c>
      <c r="E32" s="83">
        <f>PKSS!E32</f>
        <v>57</v>
      </c>
      <c r="F32" s="83">
        <f>PKSS!F32</f>
        <v>0</v>
      </c>
      <c r="G32" s="83">
        <f>PKSS!G32</f>
        <v>0</v>
      </c>
      <c r="H32" s="83">
        <f>PKSS!H32</f>
        <v>390</v>
      </c>
      <c r="I32" s="83">
        <f>PKSS!I32</f>
        <v>390</v>
      </c>
      <c r="J32" s="83">
        <f>PKSS!K32</f>
        <v>447</v>
      </c>
      <c r="K32" s="83">
        <f>PKSS!N32</f>
        <v>364</v>
      </c>
      <c r="L32" s="83">
        <f>RESNER!L77</f>
        <v>0</v>
      </c>
      <c r="M32" s="83">
        <f>PKSS!S32</f>
        <v>83</v>
      </c>
      <c r="N32" s="84"/>
      <c r="O32" s="83">
        <f>PKSS!T32</f>
        <v>0</v>
      </c>
      <c r="P32" s="83">
        <f>PKSS!U32</f>
        <v>0</v>
      </c>
    </row>
    <row r="33" spans="1:16" s="5" customFormat="1" ht="19.5" customHeight="1">
      <c r="A33" s="217" t="s">
        <v>92</v>
      </c>
      <c r="B33" s="217"/>
      <c r="C33" s="218"/>
      <c r="D33" s="86">
        <f>IF(PKSS!D33="","",PKSS!D33)</f>
        <v>3</v>
      </c>
      <c r="E33" s="86">
        <f>PKSS!E33</f>
        <v>1613</v>
      </c>
      <c r="F33" s="86">
        <f>PKSS!F33</f>
        <v>16</v>
      </c>
      <c r="G33" s="86">
        <f>PKSS!G33</f>
        <v>18</v>
      </c>
      <c r="H33" s="86">
        <f>PKSS!H33</f>
        <v>3488</v>
      </c>
      <c r="I33" s="86">
        <f>PKSS!I33</f>
        <v>3478</v>
      </c>
      <c r="J33" s="86">
        <f>PKSS!K33</f>
        <v>5101</v>
      </c>
      <c r="K33" s="86">
        <f>PKSS!N33</f>
        <v>3171</v>
      </c>
      <c r="L33" s="86">
        <f>RESNER!L78</f>
        <v>91</v>
      </c>
      <c r="M33" s="86">
        <f>PKSS!S33</f>
        <v>1930</v>
      </c>
      <c r="N33" s="86">
        <f>SUM(N31:N32)</f>
        <v>0</v>
      </c>
      <c r="O33" s="86">
        <f>PKSS!T33</f>
        <v>27</v>
      </c>
      <c r="P33" s="86">
        <f>PKSS!U33</f>
        <v>29</v>
      </c>
    </row>
    <row r="34" spans="1:16" ht="19.5" customHeight="1">
      <c r="A34" s="87">
        <v>13</v>
      </c>
      <c r="B34" s="216" t="s">
        <v>102</v>
      </c>
      <c r="C34" s="216"/>
      <c r="D34" s="83">
        <f>IF(PKSS!D34="","",PKSS!D34)</f>
        <v>3</v>
      </c>
      <c r="E34" s="83">
        <f>PKSS!E34</f>
        <v>361</v>
      </c>
      <c r="F34" s="83">
        <f>PKSS!F34</f>
        <v>0</v>
      </c>
      <c r="G34" s="83">
        <f>PKSS!G34</f>
        <v>0</v>
      </c>
      <c r="H34" s="83">
        <f>PKSS!H34</f>
        <v>907</v>
      </c>
      <c r="I34" s="83">
        <f>PKSS!I34</f>
        <v>907</v>
      </c>
      <c r="J34" s="83">
        <f>PKSS!K34</f>
        <v>1268</v>
      </c>
      <c r="K34" s="83">
        <f>PKSS!N34</f>
        <v>988</v>
      </c>
      <c r="L34" s="83">
        <f>RESNER!L79</f>
        <v>24</v>
      </c>
      <c r="M34" s="83">
        <f>PKSS!S34</f>
        <v>280</v>
      </c>
      <c r="N34" s="84"/>
      <c r="O34" s="83">
        <f>PKSS!T34</f>
        <v>0</v>
      </c>
      <c r="P34" s="83">
        <f>PKSS!U34</f>
        <v>0</v>
      </c>
    </row>
    <row r="35" spans="1:16" ht="19.5" customHeight="1">
      <c r="A35" s="224" t="s">
        <v>103</v>
      </c>
      <c r="B35" s="225"/>
      <c r="C35" s="225"/>
      <c r="D35" s="86">
        <f>IF(PKSS!D35="","",PKSS!D35)</f>
        <v>3</v>
      </c>
      <c r="E35" s="86">
        <f>PKSS!E35</f>
        <v>1974</v>
      </c>
      <c r="F35" s="86">
        <f>PKSS!F35</f>
        <v>16</v>
      </c>
      <c r="G35" s="86">
        <f>PKSS!G35</f>
        <v>18</v>
      </c>
      <c r="H35" s="86">
        <f>PKSS!H35</f>
        <v>4395</v>
      </c>
      <c r="I35" s="86">
        <f>PKSS!I35</f>
        <v>4385</v>
      </c>
      <c r="J35" s="86">
        <f>PKSS!K35</f>
        <v>6369</v>
      </c>
      <c r="K35" s="86">
        <f>PKSS!N35</f>
        <v>4159</v>
      </c>
      <c r="L35" s="86">
        <f>RESNER!L80</f>
        <v>115</v>
      </c>
      <c r="M35" s="86">
        <f>PKSS!S35</f>
        <v>2210</v>
      </c>
      <c r="N35" s="86">
        <f>SUM(N33:N34)</f>
        <v>0</v>
      </c>
      <c r="O35" s="86">
        <f>PKSS!T35</f>
        <v>27</v>
      </c>
      <c r="P35" s="86">
        <f>PKSS!U35</f>
        <v>29</v>
      </c>
    </row>
    <row r="36" spans="1:16" ht="19.5" customHeight="1">
      <c r="A36" s="87">
        <v>14</v>
      </c>
      <c r="B36" s="216" t="s">
        <v>107</v>
      </c>
      <c r="C36" s="216"/>
      <c r="D36" s="83">
        <f>IF(PKSS!D36="","",PKSS!D36)</f>
      </c>
      <c r="E36" s="83">
        <f>PKSS!E36</f>
        <v>0</v>
      </c>
      <c r="F36" s="83">
        <f>PKSS!F36</f>
        <v>0</v>
      </c>
      <c r="G36" s="83">
        <f>PKSS!G36</f>
        <v>0</v>
      </c>
      <c r="H36" s="83">
        <f>PKSS!H36</f>
        <v>0</v>
      </c>
      <c r="I36" s="83">
        <f>PKSS!I36</f>
        <v>0</v>
      </c>
      <c r="J36" s="83">
        <f>PKSS!K36</f>
        <v>0</v>
      </c>
      <c r="K36" s="83">
        <f>PKSS!N36</f>
        <v>0</v>
      </c>
      <c r="L36" s="83">
        <f>RESNER!L81</f>
        <v>0</v>
      </c>
      <c r="M36" s="83">
        <f>PKSS!S36</f>
        <v>0</v>
      </c>
      <c r="N36" s="84"/>
      <c r="O36" s="83">
        <f>PKSS!T36</f>
        <v>0</v>
      </c>
      <c r="P36" s="83">
        <f>PKSS!U36</f>
        <v>0</v>
      </c>
    </row>
    <row r="37" spans="1:16" ht="19.5" customHeight="1">
      <c r="A37" s="87">
        <v>15</v>
      </c>
      <c r="B37" s="216" t="s">
        <v>106</v>
      </c>
      <c r="C37" s="216"/>
      <c r="D37" s="83">
        <f>IF(PKSS!D37="","",PKSS!D37)</f>
      </c>
      <c r="E37" s="83">
        <f>PKSS!E37</f>
        <v>0</v>
      </c>
      <c r="F37" s="83">
        <f>PKSS!F37</f>
        <v>0</v>
      </c>
      <c r="G37" s="83">
        <f>PKSS!G37</f>
        <v>0</v>
      </c>
      <c r="H37" s="83">
        <f>PKSS!H37</f>
        <v>0</v>
      </c>
      <c r="I37" s="83">
        <f>PKSS!I37</f>
        <v>0</v>
      </c>
      <c r="J37" s="83">
        <f>PKSS!K37</f>
        <v>0</v>
      </c>
      <c r="K37" s="83">
        <f>PKSS!N37</f>
        <v>0</v>
      </c>
      <c r="L37" s="83">
        <f>RESNER!L82</f>
        <v>0</v>
      </c>
      <c r="M37" s="83">
        <f>PKSS!S37</f>
        <v>0</v>
      </c>
      <c r="N37" s="84"/>
      <c r="O37" s="83">
        <f>PKSS!T37</f>
        <v>0</v>
      </c>
      <c r="P37" s="83">
        <f>PKSS!U37</f>
        <v>0</v>
      </c>
    </row>
    <row r="38" spans="1:16" ht="19.5" customHeight="1">
      <c r="A38" s="224" t="s">
        <v>105</v>
      </c>
      <c r="B38" s="225"/>
      <c r="C38" s="225"/>
      <c r="D38" s="86">
        <f>IF(PKSS!D38="","",PKSS!D38)</f>
      </c>
      <c r="E38" s="86">
        <f>PKSS!E38</f>
        <v>0</v>
      </c>
      <c r="F38" s="86">
        <f>PKSS!F38</f>
        <v>0</v>
      </c>
      <c r="G38" s="86">
        <f>PKSS!G38</f>
        <v>0</v>
      </c>
      <c r="H38" s="86">
        <f>PKSS!H38</f>
        <v>0</v>
      </c>
      <c r="I38" s="86">
        <f>PKSS!I38</f>
        <v>0</v>
      </c>
      <c r="J38" s="86">
        <f>PKSS!K38</f>
        <v>0</v>
      </c>
      <c r="K38" s="86">
        <f>PKSS!N38</f>
        <v>0</v>
      </c>
      <c r="L38" s="86">
        <f>RESNER!L83</f>
        <v>0</v>
      </c>
      <c r="M38" s="86">
        <f>PKSS!S38</f>
        <v>0</v>
      </c>
      <c r="N38" s="86">
        <f>SUM(N36:N37)</f>
        <v>0</v>
      </c>
      <c r="O38" s="86">
        <f>PKSS!T38</f>
        <v>0</v>
      </c>
      <c r="P38" s="86">
        <f>PKSS!U38</f>
        <v>0</v>
      </c>
    </row>
    <row r="39" spans="1:16" ht="19.5" customHeight="1">
      <c r="A39" s="87">
        <v>16</v>
      </c>
      <c r="B39" s="216" t="s">
        <v>111</v>
      </c>
      <c r="C39" s="216"/>
      <c r="D39" s="83">
        <f>IF(PKSS!D39="","",PKSS!D39)</f>
      </c>
      <c r="E39" s="83">
        <f>PKSS!E39</f>
        <v>0</v>
      </c>
      <c r="F39" s="83">
        <f>PKSS!F39</f>
        <v>0</v>
      </c>
      <c r="G39" s="83">
        <f>PKSS!G39</f>
        <v>0</v>
      </c>
      <c r="H39" s="83">
        <f>PKSS!H39</f>
        <v>0</v>
      </c>
      <c r="I39" s="83">
        <f>PKSS!I39</f>
        <v>0</v>
      </c>
      <c r="J39" s="83">
        <f>PKSS!K39</f>
        <v>0</v>
      </c>
      <c r="K39" s="83">
        <f>PKSS!N39</f>
        <v>0</v>
      </c>
      <c r="L39" s="83">
        <f>RESNER!L84</f>
        <v>0</v>
      </c>
      <c r="M39" s="83">
        <f>PKSS!S39</f>
        <v>0</v>
      </c>
      <c r="N39" s="84"/>
      <c r="O39" s="83">
        <f>PKSS!T39</f>
        <v>0</v>
      </c>
      <c r="P39" s="83">
        <f>PKSS!U39</f>
        <v>0</v>
      </c>
    </row>
    <row r="40" spans="1:16" ht="19.5" customHeight="1">
      <c r="A40" s="224" t="s">
        <v>112</v>
      </c>
      <c r="B40" s="225"/>
      <c r="C40" s="225"/>
      <c r="D40" s="86">
        <f>IF(PKSS!D40="","",PKSS!D40)</f>
      </c>
      <c r="E40" s="86">
        <f>PKSS!E40</f>
        <v>0</v>
      </c>
      <c r="F40" s="86">
        <f>PKSS!F40</f>
        <v>0</v>
      </c>
      <c r="G40" s="86">
        <f>PKSS!G40</f>
        <v>0</v>
      </c>
      <c r="H40" s="86">
        <f>PKSS!H40</f>
        <v>0</v>
      </c>
      <c r="I40" s="86">
        <f>PKSS!I40</f>
        <v>0</v>
      </c>
      <c r="J40" s="86">
        <f>PKSS!K40</f>
        <v>0</v>
      </c>
      <c r="K40" s="86">
        <f>PKSS!N40</f>
        <v>0</v>
      </c>
      <c r="L40" s="86">
        <f>RESNER!L85</f>
        <v>0</v>
      </c>
      <c r="M40" s="86">
        <f>PKSS!S40</f>
        <v>0</v>
      </c>
      <c r="N40" s="86">
        <f>SUM(N39:N39)</f>
        <v>0</v>
      </c>
      <c r="O40" s="86">
        <f>PKSS!T40</f>
        <v>0</v>
      </c>
      <c r="P40" s="86">
        <f>PKSS!U40</f>
        <v>0</v>
      </c>
    </row>
    <row r="41" spans="1:16" ht="19.5" customHeight="1">
      <c r="A41" s="222" t="s">
        <v>110</v>
      </c>
      <c r="B41" s="223"/>
      <c r="C41" s="223"/>
      <c r="D41" s="88">
        <f>IF(PKSS!D41="","",PKSS!D41)</f>
        <v>3</v>
      </c>
      <c r="E41" s="88">
        <f>PKSS!E41</f>
        <v>1974</v>
      </c>
      <c r="F41" s="88">
        <f>PKSS!F41</f>
        <v>16</v>
      </c>
      <c r="G41" s="88">
        <f>PKSS!G41</f>
        <v>18</v>
      </c>
      <c r="H41" s="88">
        <f>PKSS!H41</f>
        <v>4395</v>
      </c>
      <c r="I41" s="88">
        <f>PKSS!I41</f>
        <v>4385</v>
      </c>
      <c r="J41" s="88">
        <f>PKSS!K41</f>
        <v>6369</v>
      </c>
      <c r="K41" s="88">
        <f>PKSS!N41</f>
        <v>4159</v>
      </c>
      <c r="L41" s="88">
        <f>RESNER!L86</f>
        <v>115</v>
      </c>
      <c r="M41" s="88">
        <f>PKSS!S41</f>
        <v>2210</v>
      </c>
      <c r="N41" s="88">
        <f>SUM(N35,N38,N40)</f>
        <v>0</v>
      </c>
      <c r="O41" s="88">
        <f>PKSS!T41</f>
        <v>27</v>
      </c>
      <c r="P41" s="88">
        <f>PKSS!U41</f>
        <v>29</v>
      </c>
    </row>
    <row r="42" spans="1:16" ht="19.5" customHeight="1">
      <c r="A42" s="87">
        <v>17</v>
      </c>
      <c r="B42" s="216" t="s">
        <v>94</v>
      </c>
      <c r="C42" s="216"/>
      <c r="D42" s="83">
        <f>IF(PKSS!D42="","",PKSS!D42)</f>
        <v>3</v>
      </c>
      <c r="E42" s="83">
        <f>PKSS!E42</f>
        <v>337</v>
      </c>
      <c r="F42" s="83">
        <f>PKSS!F42</f>
        <v>0</v>
      </c>
      <c r="G42" s="83">
        <f>PKSS!G42</f>
        <v>0</v>
      </c>
      <c r="H42" s="83">
        <f>PKSS!H42</f>
        <v>886</v>
      </c>
      <c r="I42" s="83">
        <f>PKSS!I42</f>
        <v>886</v>
      </c>
      <c r="J42" s="83">
        <f>PKSS!K42</f>
        <v>1223</v>
      </c>
      <c r="K42" s="83">
        <f>PKSS!N42</f>
        <v>892</v>
      </c>
      <c r="L42" s="83">
        <f>RESNER!L87</f>
        <v>74</v>
      </c>
      <c r="M42" s="83">
        <f>PKSS!S42</f>
        <v>331</v>
      </c>
      <c r="N42" s="84"/>
      <c r="O42" s="83">
        <f>PKSS!T42</f>
        <v>0</v>
      </c>
      <c r="P42" s="83">
        <f>PKSS!U42</f>
        <v>0</v>
      </c>
    </row>
    <row r="43" spans="1:16" ht="19.5" customHeight="1">
      <c r="A43" s="87">
        <v>18</v>
      </c>
      <c r="B43" s="216" t="s">
        <v>95</v>
      </c>
      <c r="C43" s="216"/>
      <c r="D43" s="83">
        <f>IF(PKSS!D43="","",PKSS!D43)</f>
        <v>2</v>
      </c>
      <c r="E43" s="83">
        <f>PKSS!E43</f>
        <v>33</v>
      </c>
      <c r="F43" s="83">
        <f>PKSS!F43</f>
        <v>0</v>
      </c>
      <c r="G43" s="83">
        <f>PKSS!G43</f>
        <v>0</v>
      </c>
      <c r="H43" s="83">
        <f>PKSS!H43</f>
        <v>175</v>
      </c>
      <c r="I43" s="83">
        <f>PKSS!I43</f>
        <v>175</v>
      </c>
      <c r="J43" s="83">
        <f>PKSS!K43</f>
        <v>208</v>
      </c>
      <c r="K43" s="83">
        <f>PKSS!N43</f>
        <v>170</v>
      </c>
      <c r="L43" s="83">
        <f>RESNER!L88</f>
        <v>1</v>
      </c>
      <c r="M43" s="83">
        <f>PKSS!S43</f>
        <v>38</v>
      </c>
      <c r="N43" s="84"/>
      <c r="O43" s="83">
        <f>PKSS!T43</f>
        <v>0</v>
      </c>
      <c r="P43" s="83">
        <f>PKSS!U43</f>
        <v>0</v>
      </c>
    </row>
    <row r="44" spans="1:16" ht="19.5" customHeight="1">
      <c r="A44" s="87">
        <v>19</v>
      </c>
      <c r="B44" s="216" t="s">
        <v>96</v>
      </c>
      <c r="C44" s="216"/>
      <c r="D44" s="83">
        <f>IF(PKSS!D44="","",PKSS!D44)</f>
      </c>
      <c r="E44" s="83">
        <f>PKSS!E44</f>
        <v>0</v>
      </c>
      <c r="F44" s="83">
        <f>PKSS!F44</f>
        <v>0</v>
      </c>
      <c r="G44" s="83">
        <f>PKSS!G44</f>
        <v>0</v>
      </c>
      <c r="H44" s="83">
        <f>PKSS!H44</f>
        <v>0</v>
      </c>
      <c r="I44" s="83">
        <f>PKSS!I44</f>
        <v>0</v>
      </c>
      <c r="J44" s="83">
        <f>PKSS!K44</f>
        <v>0</v>
      </c>
      <c r="K44" s="83">
        <f>PKSS!N44</f>
        <v>0</v>
      </c>
      <c r="L44" s="83">
        <f>RESNER!L89</f>
        <v>0</v>
      </c>
      <c r="M44" s="83">
        <f>PKSS!S44</f>
        <v>0</v>
      </c>
      <c r="N44" s="84"/>
      <c r="O44" s="83">
        <f>PKSS!T44</f>
        <v>0</v>
      </c>
      <c r="P44" s="83">
        <f>PKSS!U44</f>
        <v>0</v>
      </c>
    </row>
    <row r="45" spans="1:16" ht="19.5" customHeight="1">
      <c r="A45" s="87">
        <v>20</v>
      </c>
      <c r="B45" s="216" t="s">
        <v>108</v>
      </c>
      <c r="C45" s="216"/>
      <c r="D45" s="83">
        <f>IF(PKSS!D45="","",PKSS!D45)</f>
        <v>4</v>
      </c>
      <c r="E45" s="83">
        <f>PKSS!E45</f>
        <v>0</v>
      </c>
      <c r="F45" s="83">
        <f>PKSS!F45</f>
        <v>0</v>
      </c>
      <c r="G45" s="83">
        <f>PKSS!G45</f>
        <v>0</v>
      </c>
      <c r="H45" s="83">
        <f>PKSS!H45</f>
        <v>15</v>
      </c>
      <c r="I45" s="83">
        <f>PKSS!I45</f>
        <v>15</v>
      </c>
      <c r="J45" s="83">
        <f>PKSS!K45</f>
        <v>15</v>
      </c>
      <c r="K45" s="83">
        <f>PKSS!N45</f>
        <v>14</v>
      </c>
      <c r="L45" s="83">
        <f>RESNER!L90</f>
        <v>0</v>
      </c>
      <c r="M45" s="83">
        <f>PKSS!S45</f>
        <v>1</v>
      </c>
      <c r="N45" s="84"/>
      <c r="O45" s="83">
        <f>PKSS!T45</f>
        <v>0</v>
      </c>
      <c r="P45" s="83">
        <f>PKSS!U45</f>
        <v>0</v>
      </c>
    </row>
    <row r="46" spans="1:16" ht="19.5" customHeight="1">
      <c r="A46" s="87">
        <v>21</v>
      </c>
      <c r="B46" s="216" t="s">
        <v>109</v>
      </c>
      <c r="C46" s="216"/>
      <c r="D46" s="83">
        <f>IF(PKSS!D46="","",PKSS!D46)</f>
      </c>
      <c r="E46" s="83">
        <f>PKSS!E46</f>
        <v>0</v>
      </c>
      <c r="F46" s="83">
        <f>PKSS!F46</f>
        <v>0</v>
      </c>
      <c r="G46" s="83">
        <f>PKSS!G46</f>
        <v>0</v>
      </c>
      <c r="H46" s="83">
        <f>PKSS!H46</f>
        <v>6913</v>
      </c>
      <c r="I46" s="83">
        <f>PKSS!I46</f>
        <v>6913</v>
      </c>
      <c r="J46" s="83">
        <f>PKSS!K46</f>
        <v>6913</v>
      </c>
      <c r="K46" s="83">
        <f>PKSS!N46</f>
        <v>6913</v>
      </c>
      <c r="L46" s="83">
        <f>RESNER!L91</f>
        <v>0</v>
      </c>
      <c r="M46" s="83">
        <f>PKSS!S46</f>
        <v>0</v>
      </c>
      <c r="N46" s="84"/>
      <c r="O46" s="83">
        <f>PKSS!T46</f>
        <v>0</v>
      </c>
      <c r="P46" s="83">
        <f>PKSS!U46</f>
        <v>0</v>
      </c>
    </row>
    <row r="47" spans="1:16" ht="19.5" customHeight="1">
      <c r="A47" s="224" t="s">
        <v>126</v>
      </c>
      <c r="B47" s="225"/>
      <c r="C47" s="225"/>
      <c r="D47" s="86">
        <f>IF(PKSS!D47="","",PKSS!D47)</f>
        <v>4</v>
      </c>
      <c r="E47" s="86">
        <f>PKSS!E47</f>
        <v>370</v>
      </c>
      <c r="F47" s="86">
        <f>PKSS!F47</f>
        <v>0</v>
      </c>
      <c r="G47" s="86">
        <f>PKSS!G47</f>
        <v>0</v>
      </c>
      <c r="H47" s="86">
        <f>PKSS!H47</f>
        <v>7989</v>
      </c>
      <c r="I47" s="86">
        <f>PKSS!I47</f>
        <v>7989</v>
      </c>
      <c r="J47" s="86">
        <f>PKSS!K47</f>
        <v>8359</v>
      </c>
      <c r="K47" s="86">
        <f>PKSS!N47</f>
        <v>7989</v>
      </c>
      <c r="L47" s="86">
        <f>RESNER!L92</f>
        <v>75</v>
      </c>
      <c r="M47" s="86">
        <f>PKSS!S47</f>
        <v>370</v>
      </c>
      <c r="N47" s="86">
        <f>SUM(N42:N46)</f>
        <v>0</v>
      </c>
      <c r="O47" s="86">
        <f>PKSS!T47</f>
        <v>0</v>
      </c>
      <c r="P47" s="86">
        <f>PKSS!U47</f>
        <v>0</v>
      </c>
    </row>
    <row r="48" spans="1:16" ht="19.5" customHeight="1">
      <c r="A48" s="224" t="s">
        <v>127</v>
      </c>
      <c r="B48" s="225"/>
      <c r="C48" s="225"/>
      <c r="D48" s="86">
        <f>IF(PKSS!D48="","",PKSS!D48)</f>
        <v>4</v>
      </c>
      <c r="E48" s="86">
        <f>PKSS!E48</f>
        <v>2344</v>
      </c>
      <c r="F48" s="86">
        <f>PKSS!F48</f>
        <v>16</v>
      </c>
      <c r="G48" s="86">
        <f>PKSS!G48</f>
        <v>18</v>
      </c>
      <c r="H48" s="86">
        <f>PKSS!H48</f>
        <v>12384</v>
      </c>
      <c r="I48" s="86">
        <f>PKSS!I48</f>
        <v>12374</v>
      </c>
      <c r="J48" s="86">
        <f>PKSS!K48</f>
        <v>14728</v>
      </c>
      <c r="K48" s="86">
        <f>PKSS!N48</f>
        <v>12148</v>
      </c>
      <c r="L48" s="86">
        <f>RESNER!L93</f>
        <v>190</v>
      </c>
      <c r="M48" s="86">
        <f>PKSS!S48</f>
        <v>2580</v>
      </c>
      <c r="N48" s="86">
        <f>SUM(N41:N46)</f>
        <v>0</v>
      </c>
      <c r="O48" s="86">
        <f>PKSS!T48</f>
        <v>27</v>
      </c>
      <c r="P48" s="86">
        <f>PKSS!U48</f>
        <v>29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71" t="s">
        <v>124</v>
      </c>
      <c r="K51" s="171"/>
      <c r="L51" s="219" t="str">
        <f>PKSS!AK51</f>
        <v>Нада Пандуров</v>
      </c>
      <c r="M51" s="220"/>
      <c r="N51" s="220"/>
      <c r="O51" s="220"/>
      <c r="P51" s="221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41" t="s">
        <v>118</v>
      </c>
      <c r="B1" s="241"/>
      <c r="C1" s="241"/>
      <c r="D1" s="242"/>
      <c r="E1" s="243" t="str">
        <f>PKSS!A2</f>
        <v>Прекршајни суд у Кикинди</v>
      </c>
      <c r="F1" s="243"/>
      <c r="G1" s="243"/>
      <c r="H1" s="243"/>
      <c r="I1" s="243"/>
      <c r="J1" s="243"/>
      <c r="K1" s="98"/>
    </row>
    <row r="2" ht="12.75">
      <c r="K2" s="2">
        <f>""</f>
      </c>
    </row>
    <row r="3" spans="1:11" ht="18.75" customHeight="1">
      <c r="A3" s="244" t="s">
        <v>158</v>
      </c>
      <c r="B3" s="244"/>
      <c r="C3" s="244"/>
      <c r="D3" s="244"/>
      <c r="E3" s="244"/>
      <c r="F3" s="244"/>
      <c r="G3" s="244"/>
      <c r="H3" s="244"/>
      <c r="I3" s="244"/>
      <c r="J3" s="244"/>
      <c r="K3" s="99"/>
    </row>
    <row r="4" spans="1:10" ht="30" customHeight="1">
      <c r="A4" s="245" t="s">
        <v>166</v>
      </c>
      <c r="B4" s="245"/>
      <c r="C4" s="245"/>
      <c r="D4" s="245"/>
      <c r="E4" s="245"/>
      <c r="F4" s="245"/>
      <c r="G4" s="245"/>
      <c r="H4" s="245"/>
      <c r="I4" s="245"/>
      <c r="J4" s="245"/>
    </row>
    <row r="5" spans="1:13" ht="39.75" customHeight="1">
      <c r="A5" s="196" t="s">
        <v>5</v>
      </c>
      <c r="B5" s="196" t="s">
        <v>30</v>
      </c>
      <c r="C5" s="196"/>
      <c r="D5" s="196" t="s">
        <v>27</v>
      </c>
      <c r="E5" s="196" t="s">
        <v>167</v>
      </c>
      <c r="F5" s="196" t="s">
        <v>168</v>
      </c>
      <c r="G5" s="196" t="s">
        <v>13</v>
      </c>
      <c r="H5" s="196" t="s">
        <v>169</v>
      </c>
      <c r="I5" s="196" t="s">
        <v>170</v>
      </c>
      <c r="J5" s="196" t="s">
        <v>171</v>
      </c>
      <c r="K5" s="55"/>
      <c r="L5" s="240" t="s">
        <v>172</v>
      </c>
      <c r="M5" s="240"/>
    </row>
    <row r="6" spans="1:13" ht="28.5" customHeight="1">
      <c r="A6" s="199"/>
      <c r="B6" s="196" t="s">
        <v>88</v>
      </c>
      <c r="C6" s="196" t="s">
        <v>87</v>
      </c>
      <c r="D6" s="239"/>
      <c r="E6" s="239"/>
      <c r="F6" s="239"/>
      <c r="G6" s="239"/>
      <c r="H6" s="239"/>
      <c r="I6" s="239"/>
      <c r="J6" s="239"/>
      <c r="K6" s="55"/>
      <c r="L6" s="240"/>
      <c r="M6" s="240"/>
    </row>
    <row r="7" spans="1:13" ht="49.5" customHeight="1">
      <c r="A7" s="199"/>
      <c r="B7" s="196"/>
      <c r="C7" s="196"/>
      <c r="D7" s="239"/>
      <c r="E7" s="239"/>
      <c r="F7" s="239"/>
      <c r="G7" s="239"/>
      <c r="H7" s="239"/>
      <c r="I7" s="239"/>
      <c r="J7" s="239"/>
      <c r="K7" s="55"/>
      <c r="L7" s="100" t="s">
        <v>173</v>
      </c>
      <c r="M7" s="100" t="s">
        <v>174</v>
      </c>
    </row>
    <row r="8" spans="1:13" ht="19.5" customHeight="1">
      <c r="A8" s="231">
        <v>1</v>
      </c>
      <c r="B8" s="233" t="s">
        <v>77</v>
      </c>
      <c r="C8" s="101" t="s">
        <v>75</v>
      </c>
      <c r="D8" s="109">
        <f>PKSS!E8</f>
        <v>100</v>
      </c>
      <c r="E8" s="110">
        <f>PKSS!H8</f>
        <v>191</v>
      </c>
      <c r="F8" s="110">
        <f>PKSS!I8</f>
        <v>190</v>
      </c>
      <c r="G8" s="110">
        <f>PKSS!N8</f>
        <v>142</v>
      </c>
      <c r="H8" s="110">
        <f>PKSS!S8</f>
        <v>149</v>
      </c>
      <c r="I8" s="102"/>
      <c r="J8" s="102"/>
      <c r="K8" s="103"/>
      <c r="L8" s="104">
        <f>PKSS!T8</f>
        <v>0</v>
      </c>
      <c r="M8" s="104">
        <f>PKSS!U8</f>
        <v>0</v>
      </c>
    </row>
    <row r="9" spans="1:13" ht="19.5" customHeight="1">
      <c r="A9" s="232"/>
      <c r="B9" s="234"/>
      <c r="C9" s="101" t="s">
        <v>76</v>
      </c>
      <c r="D9" s="109">
        <f>PKSS!E9</f>
        <v>20</v>
      </c>
      <c r="E9" s="110">
        <f>PKSS!H9</f>
        <v>34</v>
      </c>
      <c r="F9" s="110">
        <f>PKSS!I9</f>
        <v>34</v>
      </c>
      <c r="G9" s="110">
        <f>PKSS!N9</f>
        <v>26</v>
      </c>
      <c r="H9" s="110">
        <f>PKSS!S9</f>
        <v>28</v>
      </c>
      <c r="I9" s="102"/>
      <c r="J9" s="102"/>
      <c r="K9" s="103"/>
      <c r="L9" s="104">
        <f>PKSS!T9</f>
        <v>0</v>
      </c>
      <c r="M9" s="104">
        <f>PKSS!U9</f>
        <v>0</v>
      </c>
    </row>
    <row r="10" spans="1:13" ht="19.5" customHeight="1">
      <c r="A10" s="231">
        <v>2</v>
      </c>
      <c r="B10" s="233" t="s">
        <v>78</v>
      </c>
      <c r="C10" s="101" t="s">
        <v>75</v>
      </c>
      <c r="D10" s="109">
        <f>PKSS!E10</f>
        <v>956</v>
      </c>
      <c r="E10" s="110">
        <f>PKSS!H10</f>
        <v>1833</v>
      </c>
      <c r="F10" s="110">
        <f>PKSS!I10</f>
        <v>1828</v>
      </c>
      <c r="G10" s="110">
        <f>PKSS!N10</f>
        <v>1692</v>
      </c>
      <c r="H10" s="110">
        <f>PKSS!S10</f>
        <v>1097</v>
      </c>
      <c r="I10" s="102"/>
      <c r="J10" s="102"/>
      <c r="K10" s="103"/>
      <c r="L10" s="104">
        <f>PKSS!T10</f>
        <v>0</v>
      </c>
      <c r="M10" s="104">
        <f>PKSS!U10</f>
        <v>0</v>
      </c>
    </row>
    <row r="11" spans="1:13" ht="19.5" customHeight="1">
      <c r="A11" s="232"/>
      <c r="B11" s="234"/>
      <c r="C11" s="101" t="s">
        <v>76</v>
      </c>
      <c r="D11" s="109">
        <f>PKSS!E11</f>
        <v>30</v>
      </c>
      <c r="E11" s="110">
        <f>PKSS!H11</f>
        <v>62</v>
      </c>
      <c r="F11" s="110">
        <f>PKSS!I11</f>
        <v>62</v>
      </c>
      <c r="G11" s="110">
        <f>PKSS!N11</f>
        <v>49</v>
      </c>
      <c r="H11" s="110">
        <f>PKSS!S11</f>
        <v>43</v>
      </c>
      <c r="I11" s="102"/>
      <c r="J11" s="102"/>
      <c r="K11" s="103"/>
      <c r="L11" s="104">
        <f>PKSS!T11</f>
        <v>0</v>
      </c>
      <c r="M11" s="104">
        <f>PKSS!U11</f>
        <v>0</v>
      </c>
    </row>
    <row r="12" spans="1:13" ht="19.5" customHeight="1">
      <c r="A12" s="231">
        <v>3</v>
      </c>
      <c r="B12" s="233" t="s">
        <v>79</v>
      </c>
      <c r="C12" s="101" t="s">
        <v>75</v>
      </c>
      <c r="D12" s="109">
        <f>PKSS!E12</f>
        <v>163</v>
      </c>
      <c r="E12" s="110">
        <f>PKSS!H12</f>
        <v>464</v>
      </c>
      <c r="F12" s="110">
        <f>PKSS!I12</f>
        <v>462</v>
      </c>
      <c r="G12" s="110">
        <f>PKSS!N12</f>
        <v>428</v>
      </c>
      <c r="H12" s="110">
        <f>PKSS!S12</f>
        <v>199</v>
      </c>
      <c r="I12" s="102"/>
      <c r="J12" s="102"/>
      <c r="K12" s="103"/>
      <c r="L12" s="104">
        <f>PKSS!T12</f>
        <v>0</v>
      </c>
      <c r="M12" s="104">
        <f>PKSS!U12</f>
        <v>0</v>
      </c>
    </row>
    <row r="13" spans="1:13" ht="19.5" customHeight="1">
      <c r="A13" s="232"/>
      <c r="B13" s="234"/>
      <c r="C13" s="101" t="s">
        <v>76</v>
      </c>
      <c r="D13" s="109">
        <f>PKSS!E13</f>
        <v>10</v>
      </c>
      <c r="E13" s="110">
        <f>PKSS!H13</f>
        <v>21</v>
      </c>
      <c r="F13" s="110">
        <f>PKSS!I13</f>
        <v>21</v>
      </c>
      <c r="G13" s="110">
        <f>PKSS!N13</f>
        <v>22</v>
      </c>
      <c r="H13" s="110">
        <f>PKSS!S13</f>
        <v>9</v>
      </c>
      <c r="I13" s="102"/>
      <c r="J13" s="102"/>
      <c r="K13" s="103"/>
      <c r="L13" s="104">
        <f>PKSS!T13</f>
        <v>0</v>
      </c>
      <c r="M13" s="104">
        <f>PKSS!U13</f>
        <v>0</v>
      </c>
    </row>
    <row r="14" spans="1:13" ht="19.5" customHeight="1">
      <c r="A14" s="231">
        <v>4</v>
      </c>
      <c r="B14" s="233" t="s">
        <v>80</v>
      </c>
      <c r="C14" s="101" t="s">
        <v>75</v>
      </c>
      <c r="D14" s="109">
        <f>PKSS!E14</f>
        <v>57</v>
      </c>
      <c r="E14" s="110">
        <f>PKSS!H14</f>
        <v>99</v>
      </c>
      <c r="F14" s="110">
        <f>PKSS!I14</f>
        <v>99</v>
      </c>
      <c r="G14" s="110">
        <f>PKSS!N14</f>
        <v>109</v>
      </c>
      <c r="H14" s="110">
        <f>PKSS!S14</f>
        <v>47</v>
      </c>
      <c r="I14" s="102">
        <v>1</v>
      </c>
      <c r="J14" s="102">
        <v>1</v>
      </c>
      <c r="K14" s="103"/>
      <c r="L14" s="104">
        <f>PKSS!T14</f>
        <v>0</v>
      </c>
      <c r="M14" s="104">
        <f>PKSS!U14</f>
        <v>0</v>
      </c>
    </row>
    <row r="15" spans="1:13" ht="19.5" customHeight="1">
      <c r="A15" s="232"/>
      <c r="B15" s="234"/>
      <c r="C15" s="101" t="s">
        <v>76</v>
      </c>
      <c r="D15" s="109">
        <f>PKSS!E15</f>
        <v>0</v>
      </c>
      <c r="E15" s="110">
        <f>PKSS!H15</f>
        <v>0</v>
      </c>
      <c r="F15" s="110">
        <f>PKSS!I15</f>
        <v>0</v>
      </c>
      <c r="G15" s="110">
        <f>PKSS!N15</f>
        <v>0</v>
      </c>
      <c r="H15" s="110">
        <f>PKSS!S15</f>
        <v>0</v>
      </c>
      <c r="I15" s="102"/>
      <c r="J15" s="102"/>
      <c r="K15" s="103"/>
      <c r="L15" s="104">
        <f>PKSS!T15</f>
        <v>0</v>
      </c>
      <c r="M15" s="104">
        <f>PKSS!U15</f>
        <v>0</v>
      </c>
    </row>
    <row r="16" spans="1:13" ht="19.5" customHeight="1">
      <c r="A16" s="231">
        <v>5</v>
      </c>
      <c r="B16" s="233" t="s">
        <v>81</v>
      </c>
      <c r="C16" s="101" t="s">
        <v>75</v>
      </c>
      <c r="D16" s="109">
        <f>PKSS!E16</f>
        <v>101</v>
      </c>
      <c r="E16" s="110">
        <f>PKSS!H16</f>
        <v>152</v>
      </c>
      <c r="F16" s="110">
        <f>PKSS!I16</f>
        <v>150</v>
      </c>
      <c r="G16" s="110">
        <f>PKSS!N16</f>
        <v>120</v>
      </c>
      <c r="H16" s="110">
        <f>PKSS!S16</f>
        <v>133</v>
      </c>
      <c r="I16" s="102">
        <v>40</v>
      </c>
      <c r="J16" s="102">
        <v>42</v>
      </c>
      <c r="K16" s="103"/>
      <c r="L16" s="104">
        <f>PKSS!T16</f>
        <v>27</v>
      </c>
      <c r="M16" s="104">
        <f>PKSS!U16</f>
        <v>29</v>
      </c>
    </row>
    <row r="17" spans="1:13" ht="19.5" customHeight="1">
      <c r="A17" s="232"/>
      <c r="B17" s="234"/>
      <c r="C17" s="101" t="s">
        <v>76</v>
      </c>
      <c r="D17" s="109">
        <f>PKSS!E17</f>
        <v>0</v>
      </c>
      <c r="E17" s="110">
        <f>PKSS!H17</f>
        <v>0</v>
      </c>
      <c r="F17" s="110">
        <f>PKSS!I17</f>
        <v>0</v>
      </c>
      <c r="G17" s="110">
        <f>PKSS!N17</f>
        <v>0</v>
      </c>
      <c r="H17" s="110">
        <f>PKSS!S17</f>
        <v>0</v>
      </c>
      <c r="I17" s="102"/>
      <c r="J17" s="102"/>
      <c r="K17" s="103"/>
      <c r="L17" s="104">
        <f>PKSS!T17</f>
        <v>0</v>
      </c>
      <c r="M17" s="104">
        <f>PKSS!U17</f>
        <v>0</v>
      </c>
    </row>
    <row r="18" spans="1:13" ht="19.5" customHeight="1">
      <c r="A18" s="231">
        <v>6</v>
      </c>
      <c r="B18" s="233" t="s">
        <v>82</v>
      </c>
      <c r="C18" s="101" t="s">
        <v>75</v>
      </c>
      <c r="D18" s="109">
        <f>PKSS!E18</f>
        <v>7</v>
      </c>
      <c r="E18" s="110">
        <f>PKSS!H18</f>
        <v>10</v>
      </c>
      <c r="F18" s="110">
        <f>PKSS!I18</f>
        <v>10</v>
      </c>
      <c r="G18" s="110">
        <f>PKSS!N18</f>
        <v>10</v>
      </c>
      <c r="H18" s="110">
        <f>PKSS!S18</f>
        <v>7</v>
      </c>
      <c r="I18" s="102"/>
      <c r="J18" s="102"/>
      <c r="K18" s="103"/>
      <c r="L18" s="104">
        <f>PKSS!T18</f>
        <v>0</v>
      </c>
      <c r="M18" s="104">
        <f>PKSS!U18</f>
        <v>0</v>
      </c>
    </row>
    <row r="19" spans="1:13" ht="19.5" customHeight="1">
      <c r="A19" s="232"/>
      <c r="B19" s="234"/>
      <c r="C19" s="101" t="s">
        <v>76</v>
      </c>
      <c r="D19" s="109">
        <f>PKSS!E19</f>
        <v>0</v>
      </c>
      <c r="E19" s="110">
        <f>PKSS!H19</f>
        <v>0</v>
      </c>
      <c r="F19" s="110">
        <f>PKSS!I19</f>
        <v>0</v>
      </c>
      <c r="G19" s="110">
        <f>PKSS!N19</f>
        <v>0</v>
      </c>
      <c r="H19" s="110">
        <f>PKSS!S19</f>
        <v>0</v>
      </c>
      <c r="I19" s="102"/>
      <c r="J19" s="102"/>
      <c r="K19" s="103"/>
      <c r="L19" s="104">
        <f>PKSS!T19</f>
        <v>0</v>
      </c>
      <c r="M19" s="104">
        <f>PKSS!U19</f>
        <v>0</v>
      </c>
    </row>
    <row r="20" spans="1:13" ht="19.5" customHeight="1">
      <c r="A20" s="231">
        <v>7</v>
      </c>
      <c r="B20" s="233" t="s">
        <v>83</v>
      </c>
      <c r="C20" s="101" t="s">
        <v>75</v>
      </c>
      <c r="D20" s="109">
        <f>PKSS!E20</f>
        <v>27</v>
      </c>
      <c r="E20" s="110">
        <f>PKSS!H20</f>
        <v>79</v>
      </c>
      <c r="F20" s="110">
        <f>PKSS!I20</f>
        <v>79</v>
      </c>
      <c r="G20" s="110">
        <f>PKSS!N20</f>
        <v>62</v>
      </c>
      <c r="H20" s="110">
        <f>PKSS!S20</f>
        <v>44</v>
      </c>
      <c r="I20" s="102"/>
      <c r="J20" s="102"/>
      <c r="K20" s="103"/>
      <c r="L20" s="104">
        <f>PKSS!T20</f>
        <v>0</v>
      </c>
      <c r="M20" s="104">
        <f>PKSS!U20</f>
        <v>0</v>
      </c>
    </row>
    <row r="21" spans="1:13" ht="19.5" customHeight="1">
      <c r="A21" s="232"/>
      <c r="B21" s="234"/>
      <c r="C21" s="101" t="s">
        <v>76</v>
      </c>
      <c r="D21" s="109">
        <f>PKSS!E21</f>
        <v>0</v>
      </c>
      <c r="E21" s="110">
        <f>PKSS!H21</f>
        <v>0</v>
      </c>
      <c r="F21" s="110">
        <f>PKSS!I21</f>
        <v>0</v>
      </c>
      <c r="G21" s="110">
        <f>PKSS!N21</f>
        <v>0</v>
      </c>
      <c r="H21" s="110">
        <f>PKSS!S21</f>
        <v>0</v>
      </c>
      <c r="I21" s="102"/>
      <c r="J21" s="102"/>
      <c r="K21" s="103"/>
      <c r="L21" s="104">
        <f>PKSS!T21</f>
        <v>0</v>
      </c>
      <c r="M21" s="104">
        <f>PKSS!U21</f>
        <v>0</v>
      </c>
    </row>
    <row r="22" spans="1:13" ht="19.5" customHeight="1">
      <c r="A22" s="231">
        <v>8</v>
      </c>
      <c r="B22" s="233" t="s">
        <v>84</v>
      </c>
      <c r="C22" s="101" t="s">
        <v>75</v>
      </c>
      <c r="D22" s="109">
        <f>PKSS!E22</f>
        <v>9</v>
      </c>
      <c r="E22" s="110">
        <f>PKSS!H22</f>
        <v>20</v>
      </c>
      <c r="F22" s="110">
        <f>PKSS!I22</f>
        <v>20</v>
      </c>
      <c r="G22" s="110">
        <f>PKSS!N22</f>
        <v>21</v>
      </c>
      <c r="H22" s="110">
        <f>PKSS!S22</f>
        <v>8</v>
      </c>
      <c r="I22" s="102"/>
      <c r="J22" s="102"/>
      <c r="K22" s="103"/>
      <c r="L22" s="104">
        <f>PKSS!T22</f>
        <v>0</v>
      </c>
      <c r="M22" s="104">
        <f>PKSS!U22</f>
        <v>0</v>
      </c>
    </row>
    <row r="23" spans="1:13" ht="19.5" customHeight="1">
      <c r="A23" s="232"/>
      <c r="B23" s="234"/>
      <c r="C23" s="101" t="s">
        <v>76</v>
      </c>
      <c r="D23" s="109">
        <f>PKSS!E23</f>
        <v>0</v>
      </c>
      <c r="E23" s="110">
        <f>PKSS!H23</f>
        <v>0</v>
      </c>
      <c r="F23" s="110">
        <f>PKSS!I23</f>
        <v>0</v>
      </c>
      <c r="G23" s="110">
        <f>PKSS!N23</f>
        <v>0</v>
      </c>
      <c r="H23" s="110">
        <f>PKSS!S23</f>
        <v>0</v>
      </c>
      <c r="I23" s="102"/>
      <c r="J23" s="102"/>
      <c r="K23" s="103"/>
      <c r="L23" s="104">
        <f>PKSS!T23</f>
        <v>0</v>
      </c>
      <c r="M23" s="104">
        <f>PKSS!U23</f>
        <v>0</v>
      </c>
    </row>
    <row r="24" spans="1:13" ht="19.5" customHeight="1">
      <c r="A24" s="231">
        <v>9</v>
      </c>
      <c r="B24" s="233" t="s">
        <v>85</v>
      </c>
      <c r="C24" s="101" t="s">
        <v>75</v>
      </c>
      <c r="D24" s="109">
        <f>PKSS!E24</f>
        <v>71</v>
      </c>
      <c r="E24" s="110">
        <f>PKSS!H24</f>
        <v>119</v>
      </c>
      <c r="F24" s="110">
        <f>PKSS!I24</f>
        <v>119</v>
      </c>
      <c r="G24" s="110">
        <f>PKSS!N24</f>
        <v>114</v>
      </c>
      <c r="H24" s="110">
        <f>PKSS!S24</f>
        <v>76</v>
      </c>
      <c r="I24" s="102"/>
      <c r="J24" s="102"/>
      <c r="K24" s="103"/>
      <c r="L24" s="104">
        <f>PKSS!T24</f>
        <v>0</v>
      </c>
      <c r="M24" s="104">
        <f>PKSS!U24</f>
        <v>0</v>
      </c>
    </row>
    <row r="25" spans="1:13" ht="19.5" customHeight="1">
      <c r="A25" s="232"/>
      <c r="B25" s="234"/>
      <c r="C25" s="101" t="s">
        <v>76</v>
      </c>
      <c r="D25" s="109">
        <f>PKSS!E25</f>
        <v>4</v>
      </c>
      <c r="E25" s="110">
        <f>PKSS!H25</f>
        <v>0</v>
      </c>
      <c r="F25" s="110">
        <f>PKSS!I25</f>
        <v>0</v>
      </c>
      <c r="G25" s="110">
        <f>PKSS!N25</f>
        <v>4</v>
      </c>
      <c r="H25" s="110">
        <f>PKSS!S25</f>
        <v>0</v>
      </c>
      <c r="I25" s="102"/>
      <c r="J25" s="102"/>
      <c r="K25" s="103"/>
      <c r="L25" s="104">
        <f>PKSS!T25</f>
        <v>0</v>
      </c>
      <c r="M25" s="104">
        <f>PKSS!U25</f>
        <v>0</v>
      </c>
    </row>
    <row r="26" spans="1:13" ht="19.5" customHeight="1">
      <c r="A26" s="231">
        <v>10</v>
      </c>
      <c r="B26" s="233" t="s">
        <v>86</v>
      </c>
      <c r="C26" s="101" t="s">
        <v>75</v>
      </c>
      <c r="D26" s="109">
        <f>PKSS!E26</f>
        <v>1</v>
      </c>
      <c r="E26" s="110">
        <f>PKSS!H26</f>
        <v>14</v>
      </c>
      <c r="F26" s="110">
        <f>PKSS!I26</f>
        <v>14</v>
      </c>
      <c r="G26" s="110">
        <f>PKSS!N26</f>
        <v>8</v>
      </c>
      <c r="H26" s="110">
        <f>PKSS!S26</f>
        <v>7</v>
      </c>
      <c r="I26" s="102"/>
      <c r="J26" s="102"/>
      <c r="K26" s="103"/>
      <c r="L26" s="104">
        <f>PKSS!T26</f>
        <v>0</v>
      </c>
      <c r="M26" s="104">
        <f>PKSS!U26</f>
        <v>0</v>
      </c>
    </row>
    <row r="27" spans="1:13" ht="19.5" customHeight="1">
      <c r="A27" s="232"/>
      <c r="B27" s="234"/>
      <c r="C27" s="101" t="s">
        <v>76</v>
      </c>
      <c r="D27" s="109">
        <f>PKSS!E27</f>
        <v>0</v>
      </c>
      <c r="E27" s="110">
        <f>PKSS!H27</f>
        <v>0</v>
      </c>
      <c r="F27" s="110">
        <f>PKSS!I27</f>
        <v>0</v>
      </c>
      <c r="G27" s="110">
        <f>PKSS!N27</f>
        <v>0</v>
      </c>
      <c r="H27" s="110">
        <f>PKSS!S27</f>
        <v>0</v>
      </c>
      <c r="I27" s="102"/>
      <c r="J27" s="102"/>
      <c r="K27" s="103"/>
      <c r="L27" s="104">
        <f>PKSS!T27</f>
        <v>0</v>
      </c>
      <c r="M27" s="104">
        <f>PKSS!U27</f>
        <v>0</v>
      </c>
    </row>
    <row r="28" spans="1:13" ht="19.5" customHeight="1">
      <c r="A28" s="235" t="s">
        <v>89</v>
      </c>
      <c r="B28" s="236"/>
      <c r="C28" s="105" t="s">
        <v>75</v>
      </c>
      <c r="D28" s="111">
        <f>PKSS!E28</f>
        <v>1492</v>
      </c>
      <c r="E28" s="112">
        <f>PKSS!H28</f>
        <v>2981</v>
      </c>
      <c r="F28" s="112">
        <f>PKSS!I28</f>
        <v>2971</v>
      </c>
      <c r="G28" s="112">
        <f>PKSS!N28</f>
        <v>2706</v>
      </c>
      <c r="H28" s="112">
        <f>PKSS!S28</f>
        <v>1767</v>
      </c>
      <c r="I28" s="106">
        <f>SUM(I8,I10,I12,I14,I16,I18,I20,I22,I24,I26)</f>
        <v>41</v>
      </c>
      <c r="J28" s="106">
        <f>SUM(J8,J10,J12,J14,J16,J18,J20,J22,J24,J26)</f>
        <v>43</v>
      </c>
      <c r="K28" s="107"/>
      <c r="L28" s="114">
        <f>PKSS!T28</f>
        <v>27</v>
      </c>
      <c r="M28" s="114">
        <f>PKSS!U28</f>
        <v>29</v>
      </c>
    </row>
    <row r="29" spans="1:13" ht="19.5" customHeight="1">
      <c r="A29" s="237"/>
      <c r="B29" s="238"/>
      <c r="C29" s="105" t="s">
        <v>76</v>
      </c>
      <c r="D29" s="111">
        <f>PKSS!E29</f>
        <v>64</v>
      </c>
      <c r="E29" s="112">
        <f>PKSS!H29</f>
        <v>117</v>
      </c>
      <c r="F29" s="112">
        <f>PKSS!I29</f>
        <v>117</v>
      </c>
      <c r="G29" s="112">
        <f>PKSS!N29</f>
        <v>101</v>
      </c>
      <c r="H29" s="112">
        <f>PKSS!S29</f>
        <v>80</v>
      </c>
      <c r="I29" s="106">
        <f>SUM(I9,I11,I13,I15,I17,I19,I21,I23,I25,I27)</f>
        <v>0</v>
      </c>
      <c r="J29" s="106">
        <f>SUM(J9,J11,J13,J15,J17,J19,J21,J23,J25,J27)</f>
        <v>0</v>
      </c>
      <c r="K29" s="107"/>
      <c r="L29" s="114">
        <f>PKSS!T29</f>
        <v>0</v>
      </c>
      <c r="M29" s="114">
        <f>PKSS!U29</f>
        <v>0</v>
      </c>
    </row>
    <row r="30" spans="1:13" ht="19.5" customHeight="1">
      <c r="A30" s="108">
        <v>11</v>
      </c>
      <c r="B30" s="226" t="s">
        <v>91</v>
      </c>
      <c r="C30" s="226"/>
      <c r="D30" s="109">
        <f>PKSS!E30</f>
        <v>0</v>
      </c>
      <c r="E30" s="110">
        <f>PKSS!H30</f>
        <v>0</v>
      </c>
      <c r="F30" s="110">
        <f>PKSS!I30</f>
        <v>0</v>
      </c>
      <c r="G30" s="110">
        <f>PKSS!N30</f>
        <v>0</v>
      </c>
      <c r="H30" s="110">
        <f>PKSS!S30</f>
        <v>0</v>
      </c>
      <c r="I30" s="102"/>
      <c r="J30" s="102"/>
      <c r="K30" s="103"/>
      <c r="L30" s="104">
        <f>PKSS!T30</f>
        <v>0</v>
      </c>
      <c r="M30" s="104">
        <f>PKSS!U30</f>
        <v>0</v>
      </c>
    </row>
    <row r="31" spans="1:13" ht="19.5" customHeight="1">
      <c r="A31" s="229" t="s">
        <v>90</v>
      </c>
      <c r="B31" s="229"/>
      <c r="C31" s="230"/>
      <c r="D31" s="111">
        <f>PKSS!E31</f>
        <v>1556</v>
      </c>
      <c r="E31" s="112">
        <f>PKSS!H31</f>
        <v>3098</v>
      </c>
      <c r="F31" s="112">
        <f>PKSS!I31</f>
        <v>3088</v>
      </c>
      <c r="G31" s="112">
        <f>PKSS!N31</f>
        <v>2807</v>
      </c>
      <c r="H31" s="112">
        <f>PKSS!S31</f>
        <v>1847</v>
      </c>
      <c r="I31" s="106">
        <f>SUM(I28:I30)</f>
        <v>41</v>
      </c>
      <c r="J31" s="106">
        <f>SUM(J28:J30)</f>
        <v>43</v>
      </c>
      <c r="K31" s="107"/>
      <c r="L31" s="114">
        <f>PKSS!T31</f>
        <v>27</v>
      </c>
      <c r="M31" s="114">
        <f>PKSS!U31</f>
        <v>29</v>
      </c>
    </row>
    <row r="32" spans="1:13" ht="19.5" customHeight="1">
      <c r="A32" s="108">
        <v>12</v>
      </c>
      <c r="B32" s="226" t="s">
        <v>93</v>
      </c>
      <c r="C32" s="226"/>
      <c r="D32" s="109">
        <f>PKSS!E32</f>
        <v>57</v>
      </c>
      <c r="E32" s="110">
        <f>PKSS!H32</f>
        <v>390</v>
      </c>
      <c r="F32" s="110">
        <f>PKSS!I32</f>
        <v>390</v>
      </c>
      <c r="G32" s="110">
        <f>PKSS!N32</f>
        <v>364</v>
      </c>
      <c r="H32" s="110">
        <f>PKSS!S32</f>
        <v>83</v>
      </c>
      <c r="I32" s="102"/>
      <c r="J32" s="102"/>
      <c r="K32" s="103"/>
      <c r="L32" s="104">
        <f>PKSS!T32</f>
        <v>0</v>
      </c>
      <c r="M32" s="104">
        <f>PKSS!U32</f>
        <v>0</v>
      </c>
    </row>
    <row r="33" spans="1:13" ht="19.5" customHeight="1">
      <c r="A33" s="229" t="s">
        <v>92</v>
      </c>
      <c r="B33" s="229"/>
      <c r="C33" s="230"/>
      <c r="D33" s="111">
        <f>PKSS!E33</f>
        <v>1613</v>
      </c>
      <c r="E33" s="112">
        <f>PKSS!H33</f>
        <v>3488</v>
      </c>
      <c r="F33" s="112">
        <f>PKSS!I33</f>
        <v>3478</v>
      </c>
      <c r="G33" s="112">
        <f>PKSS!N33</f>
        <v>3171</v>
      </c>
      <c r="H33" s="112">
        <f>PKSS!S33</f>
        <v>1930</v>
      </c>
      <c r="I33" s="106">
        <f>SUM(I31:I32)</f>
        <v>41</v>
      </c>
      <c r="J33" s="106">
        <f>SUM(J31:J32)</f>
        <v>43</v>
      </c>
      <c r="K33" s="107"/>
      <c r="L33" s="114">
        <f>PKSS!T33</f>
        <v>27</v>
      </c>
      <c r="M33" s="114">
        <f>PKSS!U33</f>
        <v>29</v>
      </c>
    </row>
    <row r="34" spans="1:13" ht="19.5" customHeight="1">
      <c r="A34" s="108">
        <v>13</v>
      </c>
      <c r="B34" s="226" t="s">
        <v>102</v>
      </c>
      <c r="C34" s="226"/>
      <c r="D34" s="109">
        <f>PKSS!E34</f>
        <v>361</v>
      </c>
      <c r="E34" s="110">
        <f>PKSS!H34</f>
        <v>907</v>
      </c>
      <c r="F34" s="110">
        <f>PKSS!I34</f>
        <v>907</v>
      </c>
      <c r="G34" s="110">
        <f>PKSS!N34</f>
        <v>988</v>
      </c>
      <c r="H34" s="110">
        <f>PKSS!S34</f>
        <v>280</v>
      </c>
      <c r="I34" s="102"/>
      <c r="J34" s="102"/>
      <c r="K34" s="103"/>
      <c r="L34" s="104">
        <f>PKSS!T34</f>
        <v>0</v>
      </c>
      <c r="M34" s="104">
        <f>PKSS!U34</f>
        <v>0</v>
      </c>
    </row>
    <row r="35" spans="1:13" ht="19.5" customHeight="1">
      <c r="A35" s="227" t="s">
        <v>103</v>
      </c>
      <c r="B35" s="228"/>
      <c r="C35" s="228"/>
      <c r="D35" s="111">
        <f>PKSS!E35</f>
        <v>1974</v>
      </c>
      <c r="E35" s="112">
        <f>PKSS!H35</f>
        <v>4395</v>
      </c>
      <c r="F35" s="112">
        <f>PKSS!I35</f>
        <v>4385</v>
      </c>
      <c r="G35" s="112">
        <f>PKSS!N35</f>
        <v>4159</v>
      </c>
      <c r="H35" s="112">
        <f>PKSS!S35</f>
        <v>2210</v>
      </c>
      <c r="I35" s="106">
        <f>SUM(I33:I34)</f>
        <v>41</v>
      </c>
      <c r="J35" s="106">
        <f>SUM(J33:J34)</f>
        <v>43</v>
      </c>
      <c r="K35" s="107"/>
      <c r="L35" s="114">
        <f>PKSS!T35</f>
        <v>27</v>
      </c>
      <c r="M35" s="114">
        <f>PKSS!U35</f>
        <v>29</v>
      </c>
    </row>
    <row r="36" spans="1:17" ht="19.5" customHeight="1">
      <c r="A36" s="108">
        <v>14</v>
      </c>
      <c r="B36" s="226" t="s">
        <v>107</v>
      </c>
      <c r="C36" s="226"/>
      <c r="D36" s="109">
        <f>PKSS!E36</f>
        <v>0</v>
      </c>
      <c r="E36" s="110">
        <f>PKSS!H36</f>
        <v>0</v>
      </c>
      <c r="F36" s="110">
        <f>PKSS!I36</f>
        <v>0</v>
      </c>
      <c r="G36" s="110">
        <f>PKSS!N36</f>
        <v>0</v>
      </c>
      <c r="H36" s="110">
        <f>PKSS!S36</f>
        <v>0</v>
      </c>
      <c r="I36" s="102"/>
      <c r="J36" s="102"/>
      <c r="K36" s="103"/>
      <c r="L36" s="104">
        <f>PKSS!T36</f>
        <v>0</v>
      </c>
      <c r="M36" s="104">
        <f>PKSS!U36</f>
        <v>0</v>
      </c>
      <c r="Q36" s="113"/>
    </row>
    <row r="37" spans="1:13" ht="19.5" customHeight="1">
      <c r="A37" s="108">
        <v>15</v>
      </c>
      <c r="B37" s="226" t="s">
        <v>106</v>
      </c>
      <c r="C37" s="226"/>
      <c r="D37" s="109">
        <f>PKSS!E37</f>
        <v>0</v>
      </c>
      <c r="E37" s="110">
        <f>PKSS!H37</f>
        <v>0</v>
      </c>
      <c r="F37" s="110">
        <f>PKSS!I37</f>
        <v>0</v>
      </c>
      <c r="G37" s="110">
        <f>PKSS!N37</f>
        <v>0</v>
      </c>
      <c r="H37" s="110">
        <f>PKSS!S37</f>
        <v>0</v>
      </c>
      <c r="I37" s="102"/>
      <c r="J37" s="102"/>
      <c r="K37" s="103"/>
      <c r="L37" s="104">
        <f>PKSS!T37</f>
        <v>0</v>
      </c>
      <c r="M37" s="104">
        <f>PKSS!U37</f>
        <v>0</v>
      </c>
    </row>
    <row r="38" spans="1:13" ht="19.5" customHeight="1">
      <c r="A38" s="227" t="s">
        <v>105</v>
      </c>
      <c r="B38" s="228"/>
      <c r="C38" s="228"/>
      <c r="D38" s="111">
        <f>PKSS!E38</f>
        <v>0</v>
      </c>
      <c r="E38" s="112">
        <f>PKSS!H38</f>
        <v>0</v>
      </c>
      <c r="F38" s="112">
        <f>PKSS!I38</f>
        <v>0</v>
      </c>
      <c r="G38" s="112">
        <f>PKSS!N38</f>
        <v>0</v>
      </c>
      <c r="H38" s="112">
        <f>PKSS!S38</f>
        <v>0</v>
      </c>
      <c r="I38" s="106">
        <f>SUM(I36:I37)</f>
        <v>0</v>
      </c>
      <c r="J38" s="106">
        <f>SUM(J36:J37)</f>
        <v>0</v>
      </c>
      <c r="K38" s="107"/>
      <c r="L38" s="114">
        <f>PKSS!T38</f>
        <v>0</v>
      </c>
      <c r="M38" s="114">
        <f>PKSS!U38</f>
        <v>0</v>
      </c>
    </row>
    <row r="39" spans="1:13" ht="19.5" customHeight="1">
      <c r="A39" s="108">
        <v>16</v>
      </c>
      <c r="B39" s="226" t="s">
        <v>111</v>
      </c>
      <c r="C39" s="226"/>
      <c r="D39" s="109">
        <f>PKSS!E39</f>
        <v>0</v>
      </c>
      <c r="E39" s="110">
        <f>PKSS!H39</f>
        <v>0</v>
      </c>
      <c r="F39" s="110">
        <f>PKSS!I39</f>
        <v>0</v>
      </c>
      <c r="G39" s="110">
        <f>PKSS!N39</f>
        <v>0</v>
      </c>
      <c r="H39" s="110">
        <f>PKSS!S39</f>
        <v>0</v>
      </c>
      <c r="I39" s="102"/>
      <c r="J39" s="102"/>
      <c r="K39" s="103"/>
      <c r="L39" s="104">
        <f>PKSS!T39</f>
        <v>0</v>
      </c>
      <c r="M39" s="104">
        <f>PKSS!U39</f>
        <v>0</v>
      </c>
    </row>
    <row r="40" spans="1:13" ht="19.5" customHeight="1">
      <c r="A40" s="227" t="s">
        <v>112</v>
      </c>
      <c r="B40" s="228"/>
      <c r="C40" s="228"/>
      <c r="D40" s="111">
        <f>PKSS!E40</f>
        <v>0</v>
      </c>
      <c r="E40" s="112">
        <f>PKSS!H40</f>
        <v>0</v>
      </c>
      <c r="F40" s="112">
        <f>PKSS!I40</f>
        <v>0</v>
      </c>
      <c r="G40" s="112">
        <f>PKSS!N40</f>
        <v>0</v>
      </c>
      <c r="H40" s="112">
        <f>PKSS!S40</f>
        <v>0</v>
      </c>
      <c r="I40" s="106">
        <f>SUM(I39:I39)</f>
        <v>0</v>
      </c>
      <c r="J40" s="106">
        <f>SUM(J39:J39)</f>
        <v>0</v>
      </c>
      <c r="K40" s="107"/>
      <c r="L40" s="114">
        <f>PKSS!T40</f>
        <v>0</v>
      </c>
      <c r="M40" s="114">
        <f>PKSS!U40</f>
        <v>0</v>
      </c>
    </row>
    <row r="41" spans="1:13" ht="19.5" customHeight="1">
      <c r="A41" s="227" t="s">
        <v>110</v>
      </c>
      <c r="B41" s="228"/>
      <c r="C41" s="228"/>
      <c r="D41" s="111">
        <f>PKSS!E41</f>
        <v>1974</v>
      </c>
      <c r="E41" s="112">
        <f>PKSS!H41</f>
        <v>4395</v>
      </c>
      <c r="F41" s="112">
        <f>PKSS!I41</f>
        <v>4385</v>
      </c>
      <c r="G41" s="112">
        <f>PKSS!N41</f>
        <v>4159</v>
      </c>
      <c r="H41" s="112">
        <f>PKSS!S41</f>
        <v>2210</v>
      </c>
      <c r="I41" s="106">
        <f>SUM(I35,I38,I40)</f>
        <v>41</v>
      </c>
      <c r="J41" s="106">
        <f>SUM(J35,J38,J40)</f>
        <v>43</v>
      </c>
      <c r="K41" s="107"/>
      <c r="L41" s="114">
        <f>PKSS!T41</f>
        <v>27</v>
      </c>
      <c r="M41" s="114">
        <f>PKSS!U41</f>
        <v>29</v>
      </c>
    </row>
    <row r="42" spans="1:13" ht="19.5" customHeight="1">
      <c r="A42" s="108">
        <v>17</v>
      </c>
      <c r="B42" s="226" t="s">
        <v>94</v>
      </c>
      <c r="C42" s="226"/>
      <c r="D42" s="109">
        <f>PKSS!E42</f>
        <v>337</v>
      </c>
      <c r="E42" s="110">
        <f>PKSS!H42</f>
        <v>886</v>
      </c>
      <c r="F42" s="110">
        <f>PKSS!I42</f>
        <v>886</v>
      </c>
      <c r="G42" s="110">
        <f>PKSS!N42</f>
        <v>892</v>
      </c>
      <c r="H42" s="110">
        <f>PKSS!S42</f>
        <v>331</v>
      </c>
      <c r="I42" s="102"/>
      <c r="J42" s="102"/>
      <c r="K42" s="103"/>
      <c r="L42" s="104">
        <f>PKSS!T42</f>
        <v>0</v>
      </c>
      <c r="M42" s="104">
        <f>PKSS!U42</f>
        <v>0</v>
      </c>
    </row>
    <row r="43" spans="1:13" ht="19.5" customHeight="1">
      <c r="A43" s="108">
        <v>18</v>
      </c>
      <c r="B43" s="226" t="s">
        <v>95</v>
      </c>
      <c r="C43" s="226"/>
      <c r="D43" s="109">
        <f>PKSS!E43</f>
        <v>33</v>
      </c>
      <c r="E43" s="110">
        <f>PKSS!H43</f>
        <v>175</v>
      </c>
      <c r="F43" s="110">
        <f>PKSS!I43</f>
        <v>175</v>
      </c>
      <c r="G43" s="110">
        <f>PKSS!N43</f>
        <v>170</v>
      </c>
      <c r="H43" s="110">
        <f>PKSS!S43</f>
        <v>38</v>
      </c>
      <c r="I43" s="102"/>
      <c r="J43" s="102"/>
      <c r="K43" s="103"/>
      <c r="L43" s="104">
        <f>PKSS!T43</f>
        <v>0</v>
      </c>
      <c r="M43" s="104">
        <f>PKSS!U43</f>
        <v>0</v>
      </c>
    </row>
    <row r="44" spans="1:13" ht="19.5" customHeight="1">
      <c r="A44" s="108">
        <v>19</v>
      </c>
      <c r="B44" s="226" t="s">
        <v>96</v>
      </c>
      <c r="C44" s="226"/>
      <c r="D44" s="109">
        <f>PKSS!E44</f>
        <v>0</v>
      </c>
      <c r="E44" s="110">
        <f>PKSS!H44</f>
        <v>0</v>
      </c>
      <c r="F44" s="110">
        <f>PKSS!I44</f>
        <v>0</v>
      </c>
      <c r="G44" s="110">
        <f>PKSS!N44</f>
        <v>0</v>
      </c>
      <c r="H44" s="110">
        <f>PKSS!S44</f>
        <v>0</v>
      </c>
      <c r="I44" s="102"/>
      <c r="J44" s="102"/>
      <c r="K44" s="103"/>
      <c r="L44" s="104">
        <f>PKSS!T44</f>
        <v>0</v>
      </c>
      <c r="M44" s="104">
        <f>PKSS!U44</f>
        <v>0</v>
      </c>
    </row>
    <row r="45" spans="1:13" ht="19.5" customHeight="1">
      <c r="A45" s="108">
        <v>20</v>
      </c>
      <c r="B45" s="226" t="s">
        <v>108</v>
      </c>
      <c r="C45" s="226"/>
      <c r="D45" s="109">
        <f>PKSS!E45</f>
        <v>0</v>
      </c>
      <c r="E45" s="110">
        <f>PKSS!H45</f>
        <v>15</v>
      </c>
      <c r="F45" s="110">
        <f>PKSS!I45</f>
        <v>15</v>
      </c>
      <c r="G45" s="110">
        <f>PKSS!N45</f>
        <v>14</v>
      </c>
      <c r="H45" s="110">
        <f>PKSS!S45</f>
        <v>1</v>
      </c>
      <c r="I45" s="102"/>
      <c r="J45" s="102"/>
      <c r="K45" s="103"/>
      <c r="L45" s="104">
        <f>PKSS!T45</f>
        <v>0</v>
      </c>
      <c r="M45" s="104">
        <f>PKSS!U45</f>
        <v>0</v>
      </c>
    </row>
    <row r="46" spans="1:13" ht="19.5" customHeight="1">
      <c r="A46" s="108">
        <v>21</v>
      </c>
      <c r="B46" s="226" t="s">
        <v>109</v>
      </c>
      <c r="C46" s="226"/>
      <c r="D46" s="109">
        <f>PKSS!E46</f>
        <v>0</v>
      </c>
      <c r="E46" s="110">
        <f>PKSS!H46</f>
        <v>6913</v>
      </c>
      <c r="F46" s="110">
        <f>PKSS!I46</f>
        <v>6913</v>
      </c>
      <c r="G46" s="110">
        <f>PKSS!N46</f>
        <v>6913</v>
      </c>
      <c r="H46" s="110">
        <f>PKSS!S46</f>
        <v>0</v>
      </c>
      <c r="I46" s="102"/>
      <c r="J46" s="102"/>
      <c r="K46" s="103"/>
      <c r="L46" s="104">
        <f>PKSS!T46</f>
        <v>0</v>
      </c>
      <c r="M46" s="104">
        <f>PKSS!U46</f>
        <v>0</v>
      </c>
    </row>
    <row r="47" spans="1:13" ht="19.5" customHeight="1">
      <c r="A47" s="227" t="s">
        <v>126</v>
      </c>
      <c r="B47" s="228"/>
      <c r="C47" s="228"/>
      <c r="D47" s="111">
        <f>PKSS!E47</f>
        <v>370</v>
      </c>
      <c r="E47" s="112">
        <f>PKSS!H47</f>
        <v>7989</v>
      </c>
      <c r="F47" s="112">
        <f>PKSS!I47</f>
        <v>7989</v>
      </c>
      <c r="G47" s="112">
        <f>PKSS!N47</f>
        <v>7989</v>
      </c>
      <c r="H47" s="112">
        <f>PKSS!S47</f>
        <v>370</v>
      </c>
      <c r="I47" s="106">
        <f>SUM(I42:I46)</f>
        <v>0</v>
      </c>
      <c r="J47" s="106">
        <f>SUM(J42:J46)</f>
        <v>0</v>
      </c>
      <c r="K47" s="107"/>
      <c r="L47" s="114">
        <f>PKSS!T47</f>
        <v>0</v>
      </c>
      <c r="M47" s="114">
        <f>PKSS!U47</f>
        <v>0</v>
      </c>
    </row>
    <row r="48" spans="1:13" ht="19.5" customHeight="1">
      <c r="A48" s="227" t="s">
        <v>127</v>
      </c>
      <c r="B48" s="228"/>
      <c r="C48" s="228"/>
      <c r="D48" s="111">
        <f>PKSS!E48</f>
        <v>2344</v>
      </c>
      <c r="E48" s="112">
        <f>PKSS!H48</f>
        <v>12384</v>
      </c>
      <c r="F48" s="112">
        <f>PKSS!I48</f>
        <v>12374</v>
      </c>
      <c r="G48" s="112">
        <f>PKSS!N48</f>
        <v>12148</v>
      </c>
      <c r="H48" s="112">
        <f>PKSS!S48</f>
        <v>2580</v>
      </c>
      <c r="I48" s="106">
        <f>SUM(I41:I46)</f>
        <v>41</v>
      </c>
      <c r="J48" s="106">
        <f>SUM(J41:J46)</f>
        <v>43</v>
      </c>
      <c r="K48" s="107"/>
      <c r="L48" s="114">
        <f>PKSS!T48</f>
        <v>27</v>
      </c>
      <c r="M48" s="114">
        <f>PKSS!U48</f>
        <v>29</v>
      </c>
    </row>
    <row r="50" spans="4:10" ht="15.75" thickBot="1">
      <c r="D50" s="9"/>
      <c r="E50" s="11"/>
      <c r="F50" s="12" t="s">
        <v>113</v>
      </c>
      <c r="G50" s="9"/>
      <c r="H50" s="9"/>
      <c r="I50" s="9"/>
      <c r="J50" s="9"/>
    </row>
    <row r="51" spans="4:10" ht="14.25" thickBot="1">
      <c r="D51" s="171" t="s">
        <v>124</v>
      </c>
      <c r="E51" s="171"/>
      <c r="F51" s="177" t="str">
        <f>PKSS!AK51</f>
        <v>Нада Пандуров</v>
      </c>
      <c r="G51" s="178"/>
      <c r="H51" s="178"/>
      <c r="I51" s="178"/>
      <c r="J51" s="179"/>
    </row>
    <row r="54" spans="4:6" ht="13.5">
      <c r="D54" s="9"/>
      <c r="E54" s="13"/>
      <c r="F54" s="13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2024-01-04T11:13:56Z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